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projects\Forests\RFA_ABARES_paper\Products\Draft\"/>
    </mc:Choice>
  </mc:AlternateContent>
  <bookViews>
    <workbookView xWindow="0" yWindow="0" windowWidth="19200" windowHeight="9972" tabRatio="770"/>
  </bookViews>
  <sheets>
    <sheet name="Index" sheetId="2" r:id="rId1"/>
    <sheet name="Table A1" sheetId="1" r:id="rId2"/>
    <sheet name="Table A2" sheetId="3" r:id="rId3"/>
    <sheet name="Table A3" sheetId="4" r:id="rId4"/>
    <sheet name="Table A4" sheetId="5" r:id="rId5"/>
    <sheet name="Table A5" sheetId="6" r:id="rId6"/>
    <sheet name="Table A6" sheetId="8" r:id="rId7"/>
    <sheet name="Table A7" sheetId="7" r:id="rId8"/>
    <sheet name="Table A8" sheetId="9" r:id="rId9"/>
    <sheet name="Table A9" sheetId="10" r:id="rId10"/>
    <sheet name="Table A10" sheetId="11" r:id="rId11"/>
    <sheet name="Table A11" sheetId="1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2" l="1"/>
  <c r="I11" i="12"/>
  <c r="G11" i="12"/>
  <c r="E11" i="12"/>
  <c r="K11" i="12" s="1"/>
  <c r="C11" i="12"/>
  <c r="J10" i="12"/>
  <c r="I10" i="12"/>
  <c r="K10" i="12" s="1"/>
  <c r="G10" i="12"/>
  <c r="E10" i="12"/>
  <c r="C10" i="12"/>
  <c r="K9" i="12"/>
  <c r="J9" i="12"/>
  <c r="I9" i="12"/>
  <c r="G9" i="12"/>
  <c r="E9" i="12"/>
  <c r="C9" i="12"/>
  <c r="J8" i="12"/>
  <c r="I8" i="12"/>
  <c r="K8" i="12" s="1"/>
  <c r="G8" i="12"/>
  <c r="E8" i="12"/>
  <c r="C8" i="12"/>
  <c r="K7" i="12"/>
  <c r="J7" i="12"/>
  <c r="I7" i="12"/>
  <c r="G7" i="12"/>
  <c r="E7" i="12"/>
  <c r="C7" i="12"/>
  <c r="L25" i="11" l="1"/>
  <c r="K25" i="11"/>
  <c r="J25" i="11"/>
  <c r="P23" i="11"/>
  <c r="L23" i="11"/>
  <c r="K23" i="11"/>
  <c r="J23" i="11"/>
  <c r="I23" i="11"/>
  <c r="L21" i="11"/>
  <c r="K21" i="11"/>
  <c r="J21" i="11"/>
  <c r="O20" i="11"/>
  <c r="L20" i="11"/>
  <c r="K20" i="11"/>
  <c r="J20" i="11"/>
  <c r="I20" i="11"/>
  <c r="P20" i="11" s="1"/>
  <c r="P19" i="11"/>
  <c r="O19" i="11"/>
  <c r="L19" i="11"/>
  <c r="K19" i="11"/>
  <c r="J19" i="11"/>
  <c r="I19" i="11"/>
  <c r="Q19" i="11" s="1"/>
  <c r="P18" i="11"/>
  <c r="L18" i="11"/>
  <c r="K18" i="11"/>
  <c r="J18" i="11"/>
  <c r="I18" i="11"/>
  <c r="Q18" i="11" s="1"/>
  <c r="L17" i="11"/>
  <c r="K17" i="11"/>
  <c r="J17" i="11"/>
  <c r="I17" i="11"/>
  <c r="O17" i="11" s="1"/>
  <c r="O16" i="11"/>
  <c r="L16" i="11"/>
  <c r="K16" i="11"/>
  <c r="J16" i="11"/>
  <c r="I16" i="11"/>
  <c r="P16" i="11" s="1"/>
  <c r="P14" i="11"/>
  <c r="O14" i="11"/>
  <c r="L14" i="11"/>
  <c r="K14" i="11"/>
  <c r="J14" i="11"/>
  <c r="I14" i="11"/>
  <c r="Q14" i="11" s="1"/>
  <c r="L12" i="11"/>
  <c r="K12" i="11"/>
  <c r="J12" i="11"/>
  <c r="O11" i="11"/>
  <c r="L11" i="11"/>
  <c r="K11" i="11"/>
  <c r="J11" i="11"/>
  <c r="I11" i="11"/>
  <c r="P11" i="11" s="1"/>
  <c r="O10" i="11"/>
  <c r="L10" i="11"/>
  <c r="K10" i="11"/>
  <c r="J10" i="11"/>
  <c r="I10" i="11"/>
  <c r="P10" i="11" s="1"/>
  <c r="P9" i="11"/>
  <c r="O9" i="11"/>
  <c r="L9" i="11"/>
  <c r="K9" i="11"/>
  <c r="J9" i="11"/>
  <c r="I9" i="11"/>
  <c r="Q9" i="11" s="1"/>
  <c r="P8" i="11"/>
  <c r="L8" i="11"/>
  <c r="K8" i="11"/>
  <c r="J8" i="11"/>
  <c r="I8" i="11"/>
  <c r="I12" i="11" s="1"/>
  <c r="Q12" i="11" l="1"/>
  <c r="M12" i="11"/>
  <c r="N12" i="11" s="1"/>
  <c r="O12" i="11"/>
  <c r="P12" i="11"/>
  <c r="M11" i="11"/>
  <c r="N11" i="11" s="1"/>
  <c r="Q11" i="11"/>
  <c r="M17" i="11"/>
  <c r="N17" i="11" s="1"/>
  <c r="Q17" i="11"/>
  <c r="O8" i="11"/>
  <c r="M10" i="11"/>
  <c r="N10" i="11" s="1"/>
  <c r="Q10" i="11"/>
  <c r="M16" i="11"/>
  <c r="Q16" i="11"/>
  <c r="P17" i="11"/>
  <c r="O18" i="11"/>
  <c r="O21" i="11" s="1"/>
  <c r="P21" i="11" s="1"/>
  <c r="M20" i="11"/>
  <c r="N20" i="11" s="1"/>
  <c r="Q20" i="11"/>
  <c r="O23" i="11"/>
  <c r="I21" i="11"/>
  <c r="Q21" i="11" s="1"/>
  <c r="M8" i="11"/>
  <c r="N8" i="11" s="1"/>
  <c r="Q8" i="11"/>
  <c r="M18" i="11"/>
  <c r="N18" i="11" s="1"/>
  <c r="M23" i="11"/>
  <c r="Q23" i="11"/>
  <c r="M9" i="11"/>
  <c r="N9" i="11" s="1"/>
  <c r="M14" i="11"/>
  <c r="N14" i="11" s="1"/>
  <c r="M19" i="11"/>
  <c r="N19" i="11" s="1"/>
  <c r="M21" i="11" l="1"/>
  <c r="N21" i="11" s="1"/>
  <c r="N16" i="11"/>
  <c r="O25" i="11"/>
  <c r="M25" i="11"/>
  <c r="N25" i="11" s="1"/>
  <c r="N23" i="11"/>
  <c r="I25" i="11"/>
  <c r="Q25" i="11" l="1"/>
  <c r="P25" i="11"/>
  <c r="I21" i="6" l="1"/>
  <c r="E21" i="6"/>
  <c r="I20" i="6"/>
  <c r="E20" i="6"/>
  <c r="I19" i="6"/>
  <c r="E19" i="6"/>
  <c r="I18" i="6"/>
  <c r="H18" i="6"/>
  <c r="E18" i="6"/>
  <c r="I17" i="6"/>
  <c r="H17" i="6"/>
  <c r="E17" i="6"/>
  <c r="H16" i="6"/>
  <c r="I16" i="6" s="1"/>
  <c r="E16" i="6"/>
  <c r="I15" i="6"/>
  <c r="E15" i="6"/>
  <c r="I14" i="6"/>
  <c r="E14" i="6"/>
  <c r="I13" i="6"/>
  <c r="E13" i="6"/>
  <c r="I12" i="6"/>
  <c r="E12" i="6"/>
  <c r="I11" i="6"/>
  <c r="E11" i="6"/>
  <c r="I10" i="6"/>
  <c r="E10" i="6"/>
  <c r="H9" i="6"/>
  <c r="I9" i="6" s="1"/>
  <c r="E9" i="6"/>
  <c r="I8" i="6"/>
  <c r="H8" i="6"/>
  <c r="E8" i="6"/>
  <c r="I7" i="6"/>
  <c r="H7" i="6"/>
  <c r="E7" i="6"/>
  <c r="I52" i="4" l="1"/>
  <c r="I51" i="4"/>
  <c r="I50" i="4"/>
  <c r="L52" i="1"/>
  <c r="L51" i="1"/>
  <c r="L50" i="1"/>
  <c r="L48" i="1"/>
  <c r="L47" i="1"/>
  <c r="L46" i="1"/>
  <c r="L44" i="1"/>
  <c r="L43" i="1"/>
  <c r="L42" i="1"/>
  <c r="L41" i="1"/>
  <c r="L40" i="1"/>
  <c r="L39" i="1"/>
  <c r="L38" i="1"/>
  <c r="L37" i="1"/>
  <c r="L36" i="1"/>
  <c r="L35" i="1"/>
  <c r="L34" i="1"/>
  <c r="L33" i="1"/>
  <c r="L32" i="1"/>
  <c r="L31" i="1"/>
  <c r="L30" i="1"/>
  <c r="L29" i="1"/>
  <c r="L28" i="1"/>
  <c r="L27" i="1"/>
  <c r="L25" i="1"/>
  <c r="L24" i="1"/>
  <c r="L23" i="1"/>
  <c r="L21" i="1"/>
  <c r="L20" i="1"/>
  <c r="L19" i="1"/>
  <c r="L18" i="1"/>
  <c r="L17" i="1"/>
  <c r="L16" i="1"/>
  <c r="L15" i="1"/>
  <c r="L14" i="1"/>
  <c r="L13" i="1"/>
  <c r="L12" i="1"/>
  <c r="L11" i="1"/>
  <c r="L10" i="1"/>
  <c r="L9" i="1"/>
  <c r="L8" i="1"/>
  <c r="L7" i="1"/>
</calcChain>
</file>

<file path=xl/sharedStrings.xml><?xml version="1.0" encoding="utf-8"?>
<sst xmlns="http://schemas.openxmlformats.org/spreadsheetml/2006/main" count="762" uniqueCount="297">
  <si>
    <t>State and RFA region</t>
  </si>
  <si>
    <t>Land area (ha)</t>
  </si>
  <si>
    <t>Terrestrial native ecosystems</t>
  </si>
  <si>
    <t>Modelled area pre‑1750 (ha)</t>
  </si>
  <si>
    <t>Area on private land pre-RFA (ha)</t>
  </si>
  <si>
    <t>Area on public land pre-RFA (ha)</t>
  </si>
  <si>
    <t>Total area pre-RFA (ha)</t>
  </si>
  <si>
    <t>Area added to formal and informal reserves at RFA (ha)</t>
  </si>
  <si>
    <t>Area protected by prescription post-RFA (ha)</t>
  </si>
  <si>
    <t>Total area added to CAR reserve system at RFA (ha)</t>
  </si>
  <si>
    <t>Total area of CAR reserve system post-RFA (ha)</t>
  </si>
  <si>
    <t>Count of ecosystem types post-RFA</t>
  </si>
  <si>
    <t>A</t>
  </si>
  <si>
    <t>B</t>
  </si>
  <si>
    <t>C</t>
  </si>
  <si>
    <t>D</t>
  </si>
  <si>
    <t>F</t>
  </si>
  <si>
    <t>G</t>
  </si>
  <si>
    <t>I</t>
  </si>
  <si>
    <t>New South Wales</t>
  </si>
  <si>
    <t>Eden</t>
  </si>
  <si>
    <t>Forests</t>
  </si>
  <si>
    <t>Non-forests</t>
  </si>
  <si>
    <t>Total</t>
  </si>
  <si>
    <t>Upper North East</t>
  </si>
  <si>
    <t>Lower North East</t>
  </si>
  <si>
    <t>Southern NSW</t>
  </si>
  <si>
    <t>Total New South Wales RFA regions</t>
  </si>
  <si>
    <t>Tasmania</t>
  </si>
  <si>
    <t>Tasmanian</t>
  </si>
  <si>
    <t>Victoria</t>
  </si>
  <si>
    <t xml:space="preserve">East Gippsland </t>
  </si>
  <si>
    <t>581,900 </t>
  </si>
  <si>
    <t xml:space="preserve">Central Highlands </t>
  </si>
  <si>
    <t xml:space="preserve">North East </t>
  </si>
  <si>
    <t xml:space="preserve">Gippsland </t>
  </si>
  <si>
    <t>West Victoria</t>
  </si>
  <si>
    <t>Total Victorian RFA regions</t>
  </si>
  <si>
    <t>Western Australia</t>
  </si>
  <si>
    <t>South-West Forest Region of WA</t>
  </si>
  <si>
    <t xml:space="preserve">Total </t>
  </si>
  <si>
    <t>Total all RFA regions</t>
  </si>
  <si>
    <t>Disclaimer</t>
  </si>
  <si>
    <t>The Australian Government acting through the Department of Agriculture, Water and the Environment, represented by the Australian Bureau of Agricultural and Resource Economics and Sciences, has exercised due care and skill in preparing and compiling the information and data in this publication. Notwithstanding, the Department of Agriculture, Water and the Environment, ABARES, its employees and advisers disclaim all liability, including liability for negligence and for any loss, damage, injury, expense or cost incurred by any person as a result of accessing, using or relying on any of the information or data in this publication to the maximum extent permitted by law.</t>
  </si>
  <si>
    <t>Professional independence</t>
  </si>
  <si>
    <t>The views and analysis presented in ABARES publications, including this one, reflect ABARES professionally independent findings, based on scientific and economic concepts, principles, information and data. These views, analysis and findings may not reflect or be consistent with the views or positions of the Australian Government, or of organisations or groups who have commissioned ABARES reports or analysis. More information on professional independence is provided on the ABARES website.</t>
  </si>
  <si>
    <r>
      <t xml:space="preserve">© Commonwealth of Australia 2020
</t>
    </r>
    <r>
      <rPr>
        <b/>
        <sz val="8"/>
        <color theme="1"/>
        <rFont val="Cambria"/>
        <family val="1"/>
      </rPr>
      <t xml:space="preserve">Ownership of intellectual property rights: </t>
    </r>
    <r>
      <rPr>
        <sz val="8"/>
        <color theme="1"/>
        <rFont val="Cambria"/>
        <family val="1"/>
      </rPr>
      <t xml:space="preserve">Unless otherwise noted, copyright (and any other intellectual property rights, if any) in this publication is owned by the Commonwealth of Australia (referred to as the Commonwealth).
</t>
    </r>
    <r>
      <rPr>
        <b/>
        <sz val="8"/>
        <color theme="1"/>
        <rFont val="Cambria"/>
        <family val="1"/>
      </rPr>
      <t>Creative Commons licence:</t>
    </r>
    <r>
      <rPr>
        <sz val="8"/>
        <color theme="1"/>
        <rFont val="Cambria"/>
        <family val="1"/>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copyright@agriculture.gov.au.                                                 </t>
    </r>
  </si>
  <si>
    <t>RFA state and region</t>
  </si>
  <si>
    <t>Proportion of pre-1750 area remaining by RFA date (%)</t>
  </si>
  <si>
    <t>Proportion of public area in formal and informal reserves pre-RFA (%)</t>
  </si>
  <si>
    <t>Proportion of public land in formal and informal reserves post-RFA (%)</t>
  </si>
  <si>
    <t>Proportion of pre-1750 area in the CAR reserve system post-RFA (%)</t>
  </si>
  <si>
    <t>Proportion of pre-RFA area in the CAR reserve system post-RFA (%)</t>
  </si>
  <si>
    <t>Proportion of public land in the  CAR reserve system post-RFA (%)</t>
  </si>
  <si>
    <t>Derivation of figures
(Column codes from Table 1)</t>
  </si>
  <si>
    <t>=(B-E)/B</t>
  </si>
  <si>
    <t>=F/D</t>
  </si>
  <si>
    <t>=(H-F)/F</t>
  </si>
  <si>
    <t>=H/D</t>
  </si>
  <si>
    <t>=K/B</t>
  </si>
  <si>
    <t>=K/E</t>
  </si>
  <si>
    <t>=K/D</t>
  </si>
  <si>
    <t>Figures are derived from figures shown in Table 1. Column codes are from Table 1 and indicate calculations undertaken. See notes to Table 1. 
CAR reserve system includes formal and informal reserves and areas with values protected by management prescription.</t>
  </si>
  <si>
    <t>Return to Index page</t>
  </si>
  <si>
    <t>Total area in most recent data (ha) a</t>
  </si>
  <si>
    <t>Area on public land in most recent data (ha) a</t>
  </si>
  <si>
    <t>Area protected by prescription in most recent data (ha)</t>
  </si>
  <si>
    <t>Total area of CAR reserve system in most recent data (ha)</t>
  </si>
  <si>
    <t>Count of ecosystem types in most recent data</t>
  </si>
  <si>
    <t>E</t>
  </si>
  <si>
    <t>H</t>
  </si>
  <si>
    <t>L</t>
  </si>
  <si>
    <t>M</t>
  </si>
  <si>
    <t>N</t>
  </si>
  <si>
    <t>O</t>
  </si>
  <si>
    <t>nr</t>
  </si>
  <si>
    <r>
      <t xml:space="preserve">East Gippsland </t>
    </r>
    <r>
      <rPr>
        <b/>
        <sz val="8"/>
        <rFont val="Cambria"/>
        <family val="1"/>
      </rPr>
      <t>d</t>
    </r>
  </si>
  <si>
    <r>
      <t xml:space="preserve">Central Highlands </t>
    </r>
    <r>
      <rPr>
        <b/>
        <sz val="8"/>
        <rFont val="Cambria"/>
        <family val="1"/>
      </rPr>
      <t>d</t>
    </r>
  </si>
  <si>
    <r>
      <t xml:space="preserve">North East </t>
    </r>
    <r>
      <rPr>
        <b/>
        <sz val="8"/>
        <rFont val="Cambria"/>
        <family val="1"/>
      </rPr>
      <t>d</t>
    </r>
  </si>
  <si>
    <r>
      <t xml:space="preserve">Gippsland </t>
    </r>
    <r>
      <rPr>
        <b/>
        <sz val="8"/>
        <rFont val="Cambria"/>
        <family val="1"/>
      </rPr>
      <t>d</t>
    </r>
  </si>
  <si>
    <r>
      <t xml:space="preserve">West Victoria </t>
    </r>
    <r>
      <rPr>
        <b/>
        <sz val="8"/>
        <rFont val="Cambria"/>
        <family val="1"/>
      </rPr>
      <t>d</t>
    </r>
  </si>
  <si>
    <r>
      <t xml:space="preserve">Source: Regional forest agreements, and associated Progress with implementation of regional forest agreements reports and Assessment of matters pertaining to renewal of regional forest agreements reports, where available.
Column codes continue from Table 1 and indicate calculations undertaken. See notes to Table 1.
The CAR reserve system includes formal and informal public reserves and areas of public land managed by prescription. Changes in the total area of forest and non-forest ecosystems (Column L compared to Column E) are a result of improved mapping of native ecosystems, and conversion of forest ecosystems to non-forest ecosystems and non-forest ecosystems to forest ecosystems. Column codes D, E, H, I and J are from Table 1.
Date of most recent data is: New South Wales, 2016; Tasmania, 2017 for forest ecosystems and 1998 for non-forest ecosystems; Victoria, 2019; and Western Australia, 2018, unless otherwise noted.
</t>
    </r>
    <r>
      <rPr>
        <b/>
        <sz val="8"/>
        <rFont val="Calibri"/>
        <family val="2"/>
      </rPr>
      <t>a</t>
    </r>
    <r>
      <rPr>
        <sz val="8"/>
        <rFont val="Calibri"/>
        <family val="2"/>
      </rPr>
      <t xml:space="preserve"> Figures for the Total area in most recent data and Area on public land in most recent data for the RFA regions in New South Wales use the original total areas identified pre-RFA.
</t>
    </r>
    <r>
      <rPr>
        <b/>
        <sz val="8"/>
        <rFont val="Calibri"/>
        <family val="2"/>
      </rPr>
      <t>b</t>
    </r>
    <r>
      <rPr>
        <sz val="8"/>
        <rFont val="Calibri"/>
        <family val="2"/>
      </rPr>
      <t xml:space="preserve"> Figures for the Total area in the CAR reserve system in most recent data for the Tasmanian RFA region includes 96,000 hectares of forest on Private CAR reserves not separately shown in this table.
</t>
    </r>
    <r>
      <rPr>
        <b/>
        <sz val="8"/>
        <rFont val="Calibri"/>
        <family val="2"/>
      </rPr>
      <t>c</t>
    </r>
    <r>
      <rPr>
        <sz val="8"/>
        <rFont val="Calibri"/>
        <family val="2"/>
      </rPr>
      <t xml:space="preserve"> Figures for the Total area Protected by prescription in most recent data for the Tasmanian RFA region are calculated using data published in 1998.
</t>
    </r>
    <r>
      <rPr>
        <b/>
        <sz val="8"/>
        <rFont val="Calibri"/>
        <family val="2"/>
      </rPr>
      <t>d</t>
    </r>
    <r>
      <rPr>
        <sz val="8"/>
        <rFont val="Calibri"/>
        <family val="2"/>
      </rPr>
      <t xml:space="preserve"> Areas for the components of the CAR reserve system in Victoria are calculated from proportions and may not sum to the separately calculated total figures.
</t>
    </r>
    <r>
      <rPr>
        <b/>
        <sz val="8"/>
        <rFont val="Calibri"/>
        <family val="2"/>
      </rPr>
      <t>e</t>
    </r>
    <r>
      <rPr>
        <sz val="8"/>
        <rFont val="Calibri"/>
        <family val="2"/>
      </rPr>
      <t xml:space="preserve"> Figures for the area in the CAR reserve system in most recent data for Victorian RFAs includes 26,000 hectares of forest on private land covenants not separately reported in this table.
</t>
    </r>
    <r>
      <rPr>
        <b/>
        <sz val="8"/>
        <rFont val="Calibri"/>
        <family val="2"/>
      </rPr>
      <t>f</t>
    </r>
    <r>
      <rPr>
        <sz val="8"/>
        <rFont val="Calibri"/>
        <family val="2"/>
      </rPr>
      <t xml:space="preserve"> Figures for the Total area on public land in most recent data for the South-West Forest Region of WA are calculated using data published in 2014.
</t>
    </r>
    <r>
      <rPr>
        <b/>
        <sz val="8"/>
        <rFont val="Calibri"/>
        <family val="2"/>
      </rPr>
      <t>g</t>
    </r>
    <r>
      <rPr>
        <sz val="8"/>
        <rFont val="Calibri"/>
        <family val="2"/>
      </rPr>
      <t xml:space="preserve"> Figures for the area Protected by prescription in most recent data for the South-West Forest Region of WA are calculated using data published in 2014.
</t>
    </r>
    <r>
      <rPr>
        <b/>
        <sz val="8"/>
        <rFont val="Calibri"/>
        <family val="2"/>
      </rPr>
      <t>h</t>
    </r>
    <r>
      <rPr>
        <sz val="8"/>
        <rFont val="Calibri"/>
        <family val="2"/>
      </rPr>
      <t xml:space="preserve"> Count does not include non-forest ecosystems from the Tasmanian RFA region.
</t>
    </r>
    <r>
      <rPr>
        <b/>
        <sz val="8"/>
        <rFont val="Calibri"/>
        <family val="2"/>
      </rPr>
      <t>nr</t>
    </r>
    <r>
      <rPr>
        <sz val="8"/>
        <rFont val="Calibri"/>
        <family val="2"/>
      </rPr>
      <t>, not reported.
Totals may not tally due to rounding.</t>
    </r>
  </si>
  <si>
    <t>f</t>
  </si>
  <si>
    <t>Total Victorian RFA regions d</t>
  </si>
  <si>
    <t>g</t>
  </si>
  <si>
    <t>h</t>
  </si>
  <si>
    <t>e</t>
  </si>
  <si>
    <t>b</t>
  </si>
  <si>
    <t>c</t>
  </si>
  <si>
    <t>b,c</t>
  </si>
  <si>
    <t>Change in total area between post-RFA and most recent data (ha)</t>
  </si>
  <si>
    <t>Change in area of protected by prescription between post-RFA and most recent data (ha)</t>
  </si>
  <si>
    <t>By area (ha)</t>
  </si>
  <si>
    <t>By proportion (%)</t>
  </si>
  <si>
    <t>Derivation of figures (Column codes from Tables 1 and 3)</t>
  </si>
  <si>
    <t>=L-E</t>
  </si>
  <si>
    <t>=M-D</t>
  </si>
  <si>
    <t>=N-H</t>
  </si>
  <si>
    <t>=O-I</t>
  </si>
  <si>
    <t>=P-K</t>
  </si>
  <si>
    <t>=(P-K)/K</t>
  </si>
  <si>
    <t>na</t>
  </si>
  <si>
    <t>an</t>
  </si>
  <si>
    <t>East Gippsland</t>
  </si>
  <si>
    <t>Central Highlands</t>
  </si>
  <si>
    <t>North East</t>
  </si>
  <si>
    <t>Gippsland</t>
  </si>
  <si>
    <t>Total all RFA regions e</t>
  </si>
  <si>
    <r>
      <t xml:space="preserve">Source: Figures are derived from areas shown in Tables 1 and 3. Column codes continue from Tables 1 and 3 indicate calculations undertaken. See notes to Tables 1 and 3.
The CAR reserve system includes formal and informal public reserves and areas of public land managed by prescription. Figures for the change in the CAR reserve system between post-RFA and in most recent data for Victorian RFA regions and the Tasmanian RFA region include forest on Private CAR reserves not separately shown in this table. See footnotes </t>
    </r>
    <r>
      <rPr>
        <b/>
        <sz val="8"/>
        <rFont val="Calibri"/>
        <family val="2"/>
      </rPr>
      <t>a</t>
    </r>
    <r>
      <rPr>
        <sz val="8"/>
        <rFont val="Calibri"/>
        <family val="2"/>
      </rPr>
      <t xml:space="preserve"> and </t>
    </r>
    <r>
      <rPr>
        <b/>
        <sz val="8"/>
        <rFont val="Calibri"/>
        <family val="2"/>
      </rPr>
      <t>b</t>
    </r>
    <r>
      <rPr>
        <sz val="8"/>
        <rFont val="Calibri"/>
        <family val="2"/>
      </rPr>
      <t xml:space="preserve">.
Date of most recent data is: New South Wales, 2016; Tasmania, 2017 for forest ecosystems and 1998 for non-forest ecosystems; Victoria, 2019; and Western Australia, 2018, unless otherwise noted.
‘Post-RFA’ refers to immediately after the date of signing of the relevant RFA.
</t>
    </r>
    <r>
      <rPr>
        <b/>
        <sz val="8"/>
        <rFont val="Calibri"/>
        <family val="2"/>
      </rPr>
      <t>a</t>
    </r>
    <r>
      <rPr>
        <sz val="8"/>
        <rFont val="Calibri"/>
        <family val="2"/>
      </rPr>
      <t xml:space="preserve"> Figures for the Change in CAR reserve system between RFA and most recent data for the Tasmanian RFA region includes 96,000 hectares of forest on Private CAR reserves not separately shown in this table.
</t>
    </r>
    <r>
      <rPr>
        <b/>
        <sz val="8"/>
        <rFont val="Calibri"/>
        <family val="2"/>
      </rPr>
      <t>b</t>
    </r>
    <r>
      <rPr>
        <sz val="8"/>
        <rFont val="Calibri"/>
        <family val="2"/>
      </rPr>
      <t xml:space="preserve"> Figures for the area in the CAR reserve system in most recent data for Victorian RFAs includes 26,000 hectares of forest on private land covenants not separately reported in this table.
</t>
    </r>
    <r>
      <rPr>
        <b/>
        <sz val="8"/>
        <rFont val="Calibri"/>
        <family val="2"/>
      </rPr>
      <t>c</t>
    </r>
    <r>
      <rPr>
        <sz val="8"/>
        <rFont val="Calibri"/>
        <family val="2"/>
      </rPr>
      <t xml:space="preserve"> Figures for the Change in area on public land between RFA and most recent data for the South-West Forest Region of WA are calculated using data published in 2014 for the 'most recent data'.
</t>
    </r>
    <r>
      <rPr>
        <b/>
        <sz val="8"/>
        <rFont val="Calibri"/>
        <family val="2"/>
      </rPr>
      <t>d</t>
    </r>
    <r>
      <rPr>
        <sz val="8"/>
        <rFont val="Calibri"/>
        <family val="2"/>
      </rPr>
      <t xml:space="preserve"> Figures for the Change in CAR reserve system between RFA and most recent data for the South-West Forest Region of WA are calculated using data for Prescriptions published in 2014. 
</t>
    </r>
    <r>
      <rPr>
        <b/>
        <sz val="8"/>
        <rFont val="Calibri"/>
        <family val="2"/>
      </rPr>
      <t>e</t>
    </r>
    <r>
      <rPr>
        <sz val="8"/>
        <rFont val="Calibri"/>
        <family val="2"/>
      </rPr>
      <t xml:space="preserve"> Some figures for Total for all RFA regions may not tally across columns due to the different date stamps of source data.
</t>
    </r>
    <r>
      <rPr>
        <b/>
        <sz val="8"/>
        <rFont val="Calibri"/>
        <family val="2"/>
      </rPr>
      <t>na</t>
    </r>
    <r>
      <rPr>
        <sz val="8"/>
        <rFont val="Calibri"/>
        <family val="2"/>
      </rPr>
      <t>, not available.
Totals may not tally due to rounding.</t>
    </r>
  </si>
  <si>
    <r>
      <t>Change in area on public land between post-RFA and most recent data (ha)</t>
    </r>
    <r>
      <rPr>
        <sz val="8"/>
        <rFont val="Cambria"/>
        <family val="1"/>
      </rPr>
      <t> </t>
    </r>
  </si>
  <si>
    <r>
      <t xml:space="preserve">41 </t>
    </r>
    <r>
      <rPr>
        <b/>
        <sz val="8"/>
        <rFont val="Cambria"/>
        <family val="1"/>
      </rPr>
      <t>a</t>
    </r>
  </si>
  <si>
    <r>
      <t xml:space="preserve">19 </t>
    </r>
    <r>
      <rPr>
        <b/>
        <sz val="8"/>
        <rFont val="Cambria"/>
        <family val="1"/>
      </rPr>
      <t>a</t>
    </r>
  </si>
  <si>
    <t>a</t>
  </si>
  <si>
    <t>d</t>
  </si>
  <si>
    <t>State</t>
  </si>
  <si>
    <t>Total formal and informal reserve area on public land pre-RFA (ha)</t>
  </si>
  <si>
    <t>Total formal and informal reserve area in most recent data (ha)</t>
  </si>
  <si>
    <t>Change in area of formal and informal reserves between pre-RFA data and most recent data</t>
  </si>
  <si>
    <t>Total area in protected by prescription in most recent data (ha)</t>
  </si>
  <si>
    <t>Change in area in reserves between pre-RFA data and most recent data</t>
  </si>
  <si>
    <t>(%)</t>
  </si>
  <si>
    <t xml:space="preserve">F
</t>
  </si>
  <si>
    <t xml:space="preserve">N
</t>
  </si>
  <si>
    <t>=N-F</t>
  </si>
  <si>
    <t>=(N-F)/F</t>
  </si>
  <si>
    <t xml:space="preserve">O
</t>
  </si>
  <si>
    <t>=P-F</t>
  </si>
  <si>
    <t>=(P-F)/F)</t>
  </si>
  <si>
    <t xml:space="preserve">New South Wales </t>
  </si>
  <si>
    <r>
      <t xml:space="preserve">Source: Figures are derived from areas shown in Tables 1 and 3. Column codes from Tables 1 and 3 indicate calculations undertaken. See notes to Tables 1 and 3.
Date of most recent data is: New South Wales, 2016; Tasmania, 2015 for forest ecosystems and 1998 for non-forest ecosystems; Victoria, 2019; and Western Australia, 2018.
The CAR reserve system includes formal and informal public reserves and areas of public land managed by prescription.
Total area in the CAR reserve system in most recent data includes 96,000 hectares of forest on Private CAR reserves in Tasmanian and 26,000 hectares of forest on private land covenants in Victoria not separately shown in this table.
</t>
    </r>
    <r>
      <rPr>
        <b/>
        <sz val="8"/>
        <rFont val="Calibri"/>
        <family val="2"/>
      </rPr>
      <t>na</t>
    </r>
    <r>
      <rPr>
        <sz val="8"/>
        <rFont val="Calibri"/>
        <family val="2"/>
      </rPr>
      <t>, not available.
Totals may not tally due to rounding.</t>
    </r>
  </si>
  <si>
    <r>
      <t xml:space="preserve">P
</t>
    </r>
    <r>
      <rPr>
        <sz val="8"/>
        <rFont val="Cambria"/>
        <family val="1"/>
      </rPr>
      <t>=N+O</t>
    </r>
  </si>
  <si>
    <t>Area of old-growth forest pre-RFA (ha)</t>
  </si>
  <si>
    <t>Proportion of old-growth reserved post-RFA (%)</t>
  </si>
  <si>
    <t>Proportion of old-growth forest in formal and informal reserves in most recent data (%)</t>
  </si>
  <si>
    <t>Area of old-growth forest in prescriptions in most recent data (ha)</t>
  </si>
  <si>
    <t>Area of old-growth forest in CAR reserve system in most recent data (ha)</t>
  </si>
  <si>
    <t>Proportion of old-growth forest in CAR reserve system in most recent data (%)</t>
  </si>
  <si>
    <t>Count of old-growth forest types in most recent data</t>
  </si>
  <si>
    <t>Q</t>
  </si>
  <si>
    <t>T</t>
  </si>
  <si>
    <t>U</t>
  </si>
  <si>
    <t>X</t>
  </si>
  <si>
    <t xml:space="preserve">AA
</t>
  </si>
  <si>
    <t>AC</t>
  </si>
  <si>
    <t>AD</t>
  </si>
  <si>
    <t>Y
(=X-Q)</t>
  </si>
  <si>
    <t>Total forest area 
pre-RFA (ha)</t>
  </si>
  <si>
    <t>Area of old-growth forest in formal and informal reserves pre-RFA (ha)</t>
  </si>
  <si>
    <t>Proportion of old-growth forest in reserves pre-RFA (%)</t>
  </si>
  <si>
    <t xml:space="preserve">Area of old-growth forest in reserves post-RFA (ha) </t>
  </si>
  <si>
    <t>Proportion of old-growth forest in reserves post-RFA (%)</t>
  </si>
  <si>
    <t>Change in area of old-growth forest in reserves at RFA</t>
  </si>
  <si>
    <t>Count of old-growth forest types pre-RFA</t>
  </si>
  <si>
    <t>(ha)</t>
  </si>
  <si>
    <t>R</t>
  </si>
  <si>
    <t>Region</t>
  </si>
  <si>
    <t>Old-growth forest</t>
  </si>
  <si>
    <t>Old-growth forest in reserves</t>
  </si>
  <si>
    <t>Old-growth forest not in reserves</t>
  </si>
  <si>
    <t>Proportion of the change in old-growth forest area that occurred in reserves (%)</t>
  </si>
  <si>
    <t>Proportion of the change in old-growth forest area that occurred outside reserves (%)</t>
  </si>
  <si>
    <t>Area pre-RFA (ha)</t>
  </si>
  <si>
    <t>Area in most recent data (ha)</t>
  </si>
  <si>
    <t>Change in area (ha)</t>
  </si>
  <si>
    <t>Area post-RFA (ha)</t>
  </si>
  <si>
    <t>Change in area (%)</t>
  </si>
  <si>
    <t xml:space="preserve">
=AF/T</t>
  </si>
  <si>
    <t xml:space="preserve">
=AI/AG</t>
  </si>
  <si>
    <t xml:space="preserve">
=AF/Y</t>
  </si>
  <si>
    <t xml:space="preserve">
=AI/Y</t>
  </si>
  <si>
    <t>Victoria RFA regions</t>
  </si>
  <si>
    <t>Column code, including from previous tables
(Derivation of figures)</t>
  </si>
  <si>
    <t>AF
=AA-T</t>
  </si>
  <si>
    <t>AG
=Q-T</t>
  </si>
  <si>
    <t>AH
=X-AA</t>
  </si>
  <si>
    <t>AI
=AH-AG</t>
  </si>
  <si>
    <t>Source: Regional forest agreements, and associated Progress with implementation of regional forest agreements reports and Assessment of matters pertaining to renewal of regional forest agreements reports, where available.
Reserves are formal and informal public reserves, and do not include areas protected by prescription.
Date of most recent data is 2019.
Totals may not tally due to rounding.</t>
  </si>
  <si>
    <t>Wilderness</t>
  </si>
  <si>
    <t>Total land area (ha)</t>
  </si>
  <si>
    <t>Area of wilderness pre-RFA (ha)</t>
  </si>
  <si>
    <t>Area of wilderness on public land pre-RFA  (ha)</t>
  </si>
  <si>
    <t>Area of wilderness in reserves pre-RFA (ha)</t>
  </si>
  <si>
    <t xml:space="preserve">Area of wilderness in reserves post-RFA (ha) </t>
  </si>
  <si>
    <t>Proportion of wilderness in reserves post-RFA (%)</t>
  </si>
  <si>
    <t>Change in area of wilderness in reserves at RFA (ha)</t>
  </si>
  <si>
    <t>Change in proportion of wilderness in reserves (%)</t>
  </si>
  <si>
    <t>Area of wilderness in reserves in most recent data (ha)</t>
  </si>
  <si>
    <t>Proportion of wilderness in reserves in most recent data (%)</t>
  </si>
  <si>
    <t>Change in area of wilderness in reserves from post-RFA to most recent data (ha)</t>
  </si>
  <si>
    <t>Proportion of wilderness reserved on public land in most recent data (%)</t>
  </si>
  <si>
    <t xml:space="preserve">A
</t>
  </si>
  <si>
    <t xml:space="preserve">AJ
</t>
  </si>
  <si>
    <t xml:space="preserve">AK
</t>
  </si>
  <si>
    <t xml:space="preserve">AL
</t>
  </si>
  <si>
    <t xml:space="preserve">AN
</t>
  </si>
  <si>
    <t>Proportion of wilderness in reserves pre-RFA (%) </t>
  </si>
  <si>
    <t>Change in area of old-growth between pre-RFA and most recent data b (%)</t>
  </si>
  <si>
    <t>Change in area of old-growth between pre-RFA and most recent data b (ha)</t>
  </si>
  <si>
    <t>Area of old-growth forest in most recent data  b (ha)</t>
  </si>
  <si>
    <t>Area of forest on public land pre-RFA (ha)</t>
  </si>
  <si>
    <t>NHA pre-RFA  (ha)</t>
  </si>
  <si>
    <t>NHA post-RFA (ha)</t>
  </si>
  <si>
    <t>NHA at 2000–01 (ha)</t>
  </si>
  <si>
    <t>NHA at 2005–06 (ha)</t>
  </si>
  <si>
    <t>NHA at 2010–11 (ha)</t>
  </si>
  <si>
    <t>NHA at 2015–16 a (ha)</t>
  </si>
  <si>
    <t>NHA in most recent data b (ha)</t>
  </si>
  <si>
    <t>NHA pre-RFA as proportion of forest on public land pre-RFA (%)</t>
  </si>
  <si>
    <t>Change in NHA at RFA</t>
  </si>
  <si>
    <t>NHA in most recent data as proportion of forest on public land (%)</t>
  </si>
  <si>
    <t>AW</t>
  </si>
  <si>
    <t>AX</t>
  </si>
  <si>
    <t>AY</t>
  </si>
  <si>
    <t>AZ</t>
  </si>
  <si>
    <t>BA</t>
  </si>
  <si>
    <t>BB</t>
  </si>
  <si>
    <t>Total all RFA regions d</t>
  </si>
  <si>
    <t>Period</t>
  </si>
  <si>
    <t>Annual annual sawlog harvest ('000 cubic metres)</t>
  </si>
  <si>
    <t>NSW combined RFA regions</t>
  </si>
  <si>
    <t>Tasmanian RFA region</t>
  </si>
  <si>
    <t>South-West WA RFA region</t>
  </si>
  <si>
    <t>Actual 
harvest</t>
  </si>
  <si>
    <t>Sustainable yield</t>
  </si>
  <si>
    <t>1992-96</t>
  </si>
  <si>
    <t>1996-2001</t>
  </si>
  <si>
    <t>2001-06</t>
  </si>
  <si>
    <t>2006-11</t>
  </si>
  <si>
    <t>2011-16</t>
  </si>
  <si>
    <t>Victorian combined RFA regions</t>
  </si>
  <si>
    <t>Proportion of total area that is in the CAR reserve system in most recent data (%)</t>
  </si>
  <si>
    <r>
      <t xml:space="preserve">Source: Regional forest agreements, and associated Progress with implementation of regional forest agreements reports and Assessment of matters pertaining to renewal of regional forest agreements reports, where available.
The CAR reserve system includes formal and informal public reserves and areas of public land with values protected by management prescription.
Date of most recent data is: New South Wales, 2016; Tasmania, 2017; Victoria, 2019; and Western Australia, 2018, unless otherwise noted. Data of old-growth forest area has not been updated in New South Wales with areas of old-growth forest identified during the preparation of RFAs being used in the most recent data.
‘Pre-RFA’ refers to before the date of signing of the relevant RFA. ‘At RFA’ refers to changes on signing of the relevant RFA. ‘Post-RFA’ refers to immediately after the date of signing of the relevant RFA.
</t>
    </r>
    <r>
      <rPr>
        <b/>
        <sz val="8"/>
        <rFont val="Calibri"/>
        <family val="2"/>
        <scheme val="minor"/>
      </rPr>
      <t>a</t>
    </r>
    <r>
      <rPr>
        <sz val="8"/>
        <rFont val="Calibri"/>
        <family val="2"/>
        <scheme val="minor"/>
      </rPr>
      <t xml:space="preserve"> Column codes Q, T and U from Table 6.
</t>
    </r>
    <r>
      <rPr>
        <b/>
        <sz val="8"/>
        <rFont val="Calibri"/>
        <family val="2"/>
        <scheme val="minor"/>
      </rPr>
      <t>b</t>
    </r>
    <r>
      <rPr>
        <sz val="8"/>
        <rFont val="Calibri"/>
        <family val="2"/>
        <scheme val="minor"/>
      </rPr>
      <t xml:space="preserve"> Figures for area of old-growth forest in most recent data for RFA regions in New South Wales are derived from data for area of old-growth forest identified pre-RFA (Column code Q). Subsquent change calculations (column codes Y and Z) for these RFA regions are therefore zero.
</t>
    </r>
    <r>
      <rPr>
        <b/>
        <sz val="8"/>
        <rFont val="Calibri"/>
        <family val="2"/>
        <scheme val="minor"/>
      </rPr>
      <t>c</t>
    </r>
    <r>
      <rPr>
        <sz val="8"/>
        <rFont val="Calibri"/>
        <family val="2"/>
        <scheme val="minor"/>
      </rPr>
      <t xml:space="preserve"> Figures for area of old-growth forest in most recent data for the Lower North East RFA region in reserves and the CAR reserve system (Column codes AA and AC), and subsequent totals for NSW and all RFA regions are calculated from an incomplete old-growth forest dataset of with a total area of 879,000 hectares.
</t>
    </r>
    <r>
      <rPr>
        <b/>
        <sz val="8"/>
        <rFont val="Calibri"/>
        <family val="2"/>
        <scheme val="minor"/>
      </rPr>
      <t>d</t>
    </r>
    <r>
      <rPr>
        <sz val="8"/>
        <rFont val="Calibri"/>
        <family val="2"/>
        <scheme val="minor"/>
      </rPr>
      <t xml:space="preserve"> Figures for the proportion of old-growth forest in most recent data for the Lower North East RFA region in reserves and in the CAR reserve system (Column codes AB and AD), and subsequent totals for NSW and all RFA regions are calculated using an incomplete date old-growth forest dataset for the Lower North East RFA region with an area of old-growth forest of 879,000 hectares.
</t>
    </r>
    <r>
      <rPr>
        <b/>
        <sz val="8"/>
        <rFont val="Calibri"/>
        <family val="2"/>
        <scheme val="minor"/>
      </rPr>
      <t>e</t>
    </r>
    <r>
      <rPr>
        <sz val="8"/>
        <rFont val="Calibri"/>
        <family val="2"/>
        <scheme val="minor"/>
      </rPr>
      <t xml:space="preserve"> Figures for the area of old-growth forest in CAR reserve system in the Tasmanian RFA region includes 17,000 of old-growth forest on Private CAR reserves not separately shown in this table.
</t>
    </r>
    <r>
      <rPr>
        <b/>
        <sz val="8"/>
        <rFont val="Calibri"/>
        <family val="2"/>
        <scheme val="minor"/>
      </rPr>
      <t>nr</t>
    </r>
    <r>
      <rPr>
        <sz val="8"/>
        <rFont val="Calibri"/>
        <family val="2"/>
        <scheme val="minor"/>
      </rPr>
      <t xml:space="preserve">, not reported.
Totals may not tally due to rounding.
</t>
    </r>
  </si>
  <si>
    <r>
      <t xml:space="preserve">Source: National Forest Inventory databases.
Data are for multiple-use public native forests, figures for the sustainable yield are supplemented with supply of products deemed to meet equivalent quality standards from public hardwood plantations for north-eastern New South Wales and Tasmania. Actual harvest in these states do not include supplementation; quantities from public hardwood supplementation are reported in MIG and NFISC (2018).
Years are for financial years, i.e. the period 1992–96 includes 1992–93 to 1995–96 etc.
Reporting periods align with the reporting periods for reports in the </t>
    </r>
    <r>
      <rPr>
        <i/>
        <sz val="8"/>
        <color theme="1"/>
        <rFont val="Calibri"/>
        <family val="2"/>
      </rPr>
      <t>Australian State of the Forests Report</t>
    </r>
    <r>
      <rPr>
        <sz val="8"/>
        <color theme="1"/>
        <rFont val="Calibri"/>
        <family val="2"/>
      </rPr>
      <t xml:space="preserve"> series.</t>
    </r>
  </si>
  <si>
    <r>
      <t xml:space="preserve">Source: Regional forest agreements, and Australian and Tasmanian governments (2007).
</t>
    </r>
    <r>
      <rPr>
        <b/>
        <sz val="8"/>
        <rFont val="Calibri"/>
        <family val="2"/>
        <scheme val="minor"/>
      </rPr>
      <t>a</t>
    </r>
    <r>
      <rPr>
        <sz val="8"/>
        <rFont val="Calibri"/>
        <family val="2"/>
        <scheme val="minor"/>
      </rPr>
      <t xml:space="preserve"> Column code A is from Table 1.
‘Pre-RFA’ refers to before the date of signing of the relevant RFA. At RFA’ refers to changes on signing of the relevant RFA. ‘Post-RFA’ refers to immediately after the date of signing of the relevant RFA. Area of wilderness in reserves in most recent data is at RFA signing except Tasmania, which was updated in 2006.
Reserves are formal and informal reserves. 
Terrestrial and estuarine waterbodies are included in land area statement and wilderness area statements; marine waterbodies are excluded from wilderness area statements .
</t>
    </r>
    <r>
      <rPr>
        <b/>
        <sz val="8"/>
        <rFont val="Calibri"/>
        <family val="2"/>
        <scheme val="minor"/>
      </rPr>
      <t>na</t>
    </r>
    <r>
      <rPr>
        <sz val="8"/>
        <rFont val="Calibri"/>
        <family val="2"/>
        <scheme val="minor"/>
      </rPr>
      <t xml:space="preserve">, not applicable.
</t>
    </r>
  </si>
  <si>
    <t>Regional forest agreements: compilation of reservation and resource availability outcomes</t>
  </si>
  <si>
    <t>Tables</t>
  </si>
  <si>
    <t>Total area of formal and informal reserves pre-RFA (ha)</t>
  </si>
  <si>
    <t>Total area of formal and informal reserves post-RFA (ha)</t>
  </si>
  <si>
    <t>Proportional change in formal and informal public reserves at RFA (%)</t>
  </si>
  <si>
    <t>Total area of formal and informal reserves in most recent data (ha)</t>
  </si>
  <si>
    <t>Change in area of formal and informal reserves between post-RFA and most recent data (ha)</t>
  </si>
  <si>
    <t>Change in area of CAR reserve system between post-RFA and in most recent data</t>
  </si>
  <si>
    <r>
      <t xml:space="preserve">Column code, from Tables 1 and 3
</t>
    </r>
    <r>
      <rPr>
        <sz val="8"/>
        <rFont val="Cambria"/>
        <family val="1"/>
      </rPr>
      <t>Derivation of figures</t>
    </r>
  </si>
  <si>
    <t xml:space="preserve">Area of old-growth in reserves post-RFA (ha) </t>
  </si>
  <si>
    <t>Area of old-growth forest in formal and informal reserves in most recent data (ha)</t>
  </si>
  <si>
    <r>
      <rPr>
        <b/>
        <sz val="8"/>
        <rFont val="Cambria"/>
        <family val="1"/>
      </rPr>
      <t>AB</t>
    </r>
    <r>
      <rPr>
        <sz val="8"/>
        <rFont val="Cambria"/>
        <family val="1"/>
      </rPr>
      <t xml:space="preserve">
=AA/X</t>
    </r>
  </si>
  <si>
    <r>
      <rPr>
        <b/>
        <sz val="8"/>
        <rFont val="Cambria"/>
        <family val="1"/>
      </rPr>
      <t>Z</t>
    </r>
    <r>
      <rPr>
        <sz val="8"/>
        <rFont val="Cambria"/>
        <family val="1"/>
      </rPr>
      <t xml:space="preserve">
=Y/Q</t>
    </r>
  </si>
  <si>
    <r>
      <rPr>
        <b/>
        <sz val="8"/>
        <rFont val="Cambria"/>
        <family val="1"/>
      </rPr>
      <t>Y</t>
    </r>
    <r>
      <rPr>
        <sz val="8"/>
        <rFont val="Cambria"/>
        <family val="1"/>
      </rPr>
      <t xml:space="preserve">
=X-Q</t>
    </r>
  </si>
  <si>
    <r>
      <t xml:space="preserve">AE
</t>
    </r>
    <r>
      <rPr>
        <sz val="8"/>
        <rFont val="Cambria"/>
        <family val="1"/>
      </rPr>
      <t>=AD/X</t>
    </r>
  </si>
  <si>
    <r>
      <t xml:space="preserve">Column code, continuing from previous tables a
</t>
    </r>
    <r>
      <rPr>
        <sz val="8"/>
        <rFont val="Cambria"/>
        <family val="1"/>
      </rPr>
      <t>Derivation of figures</t>
    </r>
  </si>
  <si>
    <r>
      <t xml:space="preserve">S
</t>
    </r>
    <r>
      <rPr>
        <sz val="8"/>
        <rFont val="Cambria"/>
        <family val="1"/>
      </rPr>
      <t>=R/Q</t>
    </r>
  </si>
  <si>
    <r>
      <t xml:space="preserve">U
</t>
    </r>
    <r>
      <rPr>
        <sz val="8"/>
        <rFont val="Cambria"/>
        <family val="1"/>
      </rPr>
      <t>=T/Q</t>
    </r>
  </si>
  <si>
    <r>
      <t xml:space="preserve">V
</t>
    </r>
    <r>
      <rPr>
        <sz val="8"/>
        <rFont val="Cambria"/>
        <family val="1"/>
      </rPr>
      <t>=T-R</t>
    </r>
  </si>
  <si>
    <r>
      <t xml:space="preserve">W
</t>
    </r>
    <r>
      <rPr>
        <sz val="8"/>
        <rFont val="Cambria"/>
        <family val="1"/>
      </rPr>
      <t>=V/R</t>
    </r>
  </si>
  <si>
    <r>
      <t xml:space="preserve">Column code, continuing from Table 1
</t>
    </r>
    <r>
      <rPr>
        <sz val="8"/>
        <rFont val="Cambria"/>
        <family val="1"/>
      </rPr>
      <t>Derivation of figures</t>
    </r>
  </si>
  <si>
    <r>
      <t xml:space="preserve">K
</t>
    </r>
    <r>
      <rPr>
        <sz val="8"/>
        <rFont val="Cambria"/>
        <family val="1"/>
      </rPr>
      <t>=H+I</t>
    </r>
  </si>
  <si>
    <t xml:space="preserve">
=P/L</t>
  </si>
  <si>
    <r>
      <t xml:space="preserve">Column code
</t>
    </r>
    <r>
      <rPr>
        <sz val="8"/>
        <rFont val="Cambria"/>
        <family val="1"/>
      </rPr>
      <t>Derivation of figures</t>
    </r>
  </si>
  <si>
    <r>
      <t xml:space="preserve">E
</t>
    </r>
    <r>
      <rPr>
        <sz val="8"/>
        <rFont val="Cambria"/>
        <family val="1"/>
      </rPr>
      <t>=C+D</t>
    </r>
  </si>
  <si>
    <r>
      <t xml:space="preserve">H
</t>
    </r>
    <r>
      <rPr>
        <sz val="8"/>
        <rFont val="Cambria"/>
        <family val="1"/>
      </rPr>
      <t>=F+G</t>
    </r>
  </si>
  <si>
    <r>
      <t xml:space="preserve">J
</t>
    </r>
    <r>
      <rPr>
        <sz val="8"/>
        <rFont val="Cambria"/>
        <family val="1"/>
      </rPr>
      <t>=G+I</t>
    </r>
  </si>
  <si>
    <r>
      <t xml:space="preserve">K
</t>
    </r>
    <r>
      <rPr>
        <sz val="8"/>
        <rFont val="Cambria"/>
        <family val="1"/>
      </rPr>
      <t>=F+J</t>
    </r>
  </si>
  <si>
    <r>
      <t xml:space="preserve">AM
</t>
    </r>
    <r>
      <rPr>
        <sz val="8"/>
        <rFont val="Cambria"/>
        <family val="1"/>
      </rPr>
      <t>=AL/AJ</t>
    </r>
  </si>
  <si>
    <r>
      <t xml:space="preserve">AO
</t>
    </r>
    <r>
      <rPr>
        <sz val="8"/>
        <rFont val="Cambria"/>
        <family val="1"/>
      </rPr>
      <t>=AN/AJ</t>
    </r>
  </si>
  <si>
    <r>
      <t xml:space="preserve">AP
</t>
    </r>
    <r>
      <rPr>
        <sz val="8"/>
        <rFont val="Cambria"/>
        <family val="1"/>
      </rPr>
      <t>=AN-AL</t>
    </r>
  </si>
  <si>
    <r>
      <t xml:space="preserve">AQ
</t>
    </r>
    <r>
      <rPr>
        <sz val="8"/>
        <rFont val="Cambria"/>
        <family val="1"/>
      </rPr>
      <t>=AP/AJ</t>
    </r>
  </si>
  <si>
    <r>
      <t xml:space="preserve">Column code, continuing from previous tables c
</t>
    </r>
    <r>
      <rPr>
        <sz val="8"/>
        <rFont val="Cambria"/>
        <family val="1"/>
      </rPr>
      <t>Derivations of figures</t>
    </r>
  </si>
  <si>
    <t>Change in NHA between pre-RFA and most recent data b</t>
  </si>
  <si>
    <t>Change in NHA between post-RFA and most recent data b</t>
  </si>
  <si>
    <t xml:space="preserve">AR
</t>
  </si>
  <si>
    <r>
      <t xml:space="preserve">AS
</t>
    </r>
    <r>
      <rPr>
        <sz val="8"/>
        <rFont val="Cambria"/>
        <family val="1"/>
      </rPr>
      <t>=AR/AJ</t>
    </r>
  </si>
  <si>
    <t xml:space="preserve">AT
</t>
  </si>
  <si>
    <r>
      <t xml:space="preserve">AU
</t>
    </r>
    <r>
      <rPr>
        <sz val="8"/>
        <rFont val="Cambria"/>
        <family val="1"/>
      </rPr>
      <t>=AR/AK</t>
    </r>
  </si>
  <si>
    <t>AV</t>
  </si>
  <si>
    <r>
      <t xml:space="preserve">BC
</t>
    </r>
    <r>
      <rPr>
        <sz val="8"/>
        <rFont val="Cambria"/>
        <family val="1"/>
      </rPr>
      <t>=AV/D</t>
    </r>
  </si>
  <si>
    <r>
      <t xml:space="preserve">BD
</t>
    </r>
    <r>
      <rPr>
        <sz val="8"/>
        <rFont val="Cambria"/>
        <family val="1"/>
      </rPr>
      <t>=AW-AV</t>
    </r>
  </si>
  <si>
    <r>
      <t xml:space="preserve">BE
</t>
    </r>
    <r>
      <rPr>
        <sz val="8"/>
        <rFont val="Cambria"/>
        <family val="1"/>
      </rPr>
      <t>=BD/AV</t>
    </r>
  </si>
  <si>
    <r>
      <t xml:space="preserve">BF
</t>
    </r>
    <r>
      <rPr>
        <sz val="8"/>
        <rFont val="Cambria"/>
        <family val="1"/>
      </rPr>
      <t>=BB-AV</t>
    </r>
  </si>
  <si>
    <r>
      <t xml:space="preserve">BG
</t>
    </r>
    <r>
      <rPr>
        <sz val="8"/>
        <rFont val="Cambria"/>
        <family val="1"/>
      </rPr>
      <t>=BF/AV</t>
    </r>
  </si>
  <si>
    <r>
      <t xml:space="preserve">BH
</t>
    </r>
    <r>
      <rPr>
        <sz val="8"/>
        <rFont val="Cambria"/>
        <family val="1"/>
      </rPr>
      <t>=BB-AW</t>
    </r>
  </si>
  <si>
    <r>
      <t xml:space="preserve">BI
</t>
    </r>
    <r>
      <rPr>
        <sz val="8"/>
        <rFont val="Cambria"/>
        <family val="1"/>
      </rPr>
      <t>=BH/AW</t>
    </r>
  </si>
  <si>
    <r>
      <t xml:space="preserve">BJ
</t>
    </r>
    <r>
      <rPr>
        <sz val="8"/>
        <rFont val="Cambria"/>
        <family val="1"/>
      </rPr>
      <t>=BB/D</t>
    </r>
  </si>
  <si>
    <t>Table A10 Net harvestable areas (NHA) before and after RFAs were signed</t>
  </si>
  <si>
    <t>Table A1 Areas of native forest and non-forest ecosystems in RFA regions, and areas reserved before and immediatedly after RFAs</t>
  </si>
  <si>
    <t>Table A2 Proportions of native forest and non-forest ecosystems reserved before and immediately after RFAs were signed</t>
  </si>
  <si>
    <t>Table A3 Areas of native forest and non-forest ecosystems in RFA regions, and areas reserved in most recent data</t>
  </si>
  <si>
    <t>Table A4 Change in area of native forest and non-forest ecosystems in RFA regions, and areas reserved in most recent data</t>
  </si>
  <si>
    <t>Table A5 Changes in areas in the CAR reserve system in RFA regions, by jurisdiction</t>
  </si>
  <si>
    <t>Table A6 Areas of old-growth forest reserved before and immediately after RFAs were signed</t>
  </si>
  <si>
    <t>Table A7 Areas of old-growth forest reserved subsequent to RFAs being signed</t>
  </si>
  <si>
    <t>Table A8 Old-growth forest areas in RFA regions, Victoria</t>
  </si>
  <si>
    <t>Table A9 Area of reserved high-quality wilderness before and after RFAs were signed</t>
  </si>
  <si>
    <t>Table A11 Average annual harvest and sustainable yield for multiple-use public forests in areas covered by regional forest agreements, by state and five-yearly reporting periods between 1992 and 2016</t>
  </si>
  <si>
    <r>
      <t xml:space="preserve">Source: Regional forest agreements and associated datasets derived from state and Australian government data.
NHA, net harvestable area; n.a., not available.
‘Pre-RFA’ refers to before the date of signing of the relevant RFA. At RFA’ refers to changes on signing of the relevant RFA. ‘Post-RFA’ refers to immediately after the date of signing of the relevant RFA.
</t>
    </r>
    <r>
      <rPr>
        <b/>
        <sz val="8"/>
        <rFont val="Calibri"/>
        <family val="2"/>
        <scheme val="minor"/>
      </rPr>
      <t>a</t>
    </r>
    <r>
      <rPr>
        <sz val="8"/>
        <rFont val="Calibri"/>
        <family val="2"/>
        <scheme val="minor"/>
      </rPr>
      <t xml:space="preserve"> Figures for Victorian RFA regions in column BA are from 2019.
</t>
    </r>
    <r>
      <rPr>
        <b/>
        <sz val="8"/>
        <rFont val="Calibri"/>
        <family val="2"/>
        <scheme val="minor"/>
      </rPr>
      <t>b</t>
    </r>
    <r>
      <rPr>
        <sz val="8"/>
        <rFont val="Calibri"/>
        <family val="2"/>
        <scheme val="minor"/>
      </rPr>
      <t xml:space="preserve"> NHA in most recent data for RFA regions in New South Wales is as at 2010–11, for RFA regions in Tasmania and Western Australia is as at 2015–16 and for RFA regions in Victoria is as at 2019.
</t>
    </r>
    <r>
      <rPr>
        <b/>
        <sz val="8"/>
        <rFont val="Calibri"/>
        <family val="2"/>
        <scheme val="minor"/>
      </rPr>
      <t>c</t>
    </r>
    <r>
      <rPr>
        <sz val="8"/>
        <rFont val="Calibri"/>
        <family val="2"/>
        <scheme val="minor"/>
      </rPr>
      <t xml:space="preserve"> Column code D from Table 1.
</t>
    </r>
    <r>
      <rPr>
        <b/>
        <sz val="8"/>
        <rFont val="Calibri"/>
        <family val="2"/>
        <scheme val="minor"/>
      </rPr>
      <t>d</t>
    </r>
    <r>
      <rPr>
        <sz val="8"/>
        <rFont val="Calibri"/>
        <family val="2"/>
        <scheme val="minor"/>
      </rPr>
      <t xml:space="preserve"> Total area and proportion figures for the change in NHA using most recent data for all RFA regions (column codes BD through BI) use a combination of NHA at 2010–11 (column AZ) and NHA at 2015–16 (column BA). See footnotes </t>
    </r>
    <r>
      <rPr>
        <b/>
        <sz val="8"/>
        <rFont val="Calibri"/>
        <family val="2"/>
        <scheme val="minor"/>
      </rPr>
      <t>a</t>
    </r>
    <r>
      <rPr>
        <sz val="8"/>
        <rFont val="Calibri"/>
        <family val="2"/>
        <scheme val="minor"/>
      </rPr>
      <t xml:space="preserve"> and </t>
    </r>
    <r>
      <rPr>
        <b/>
        <sz val="8"/>
        <rFont val="Calibri"/>
        <family val="2"/>
        <scheme val="minor"/>
      </rPr>
      <t>b</t>
    </r>
    <r>
      <rPr>
        <sz val="8"/>
        <rFont val="Calibri"/>
        <family val="2"/>
        <scheme val="minor"/>
      </rPr>
      <t xml:space="preserve">.
Totals may not tally due to rounding.
</t>
    </r>
  </si>
  <si>
    <t>Source: Regional forest agreements datasets held by the National Forest Inventory, ABARES, derived from State and Australian Government data.
Terrestrial and estuarine waterbodies are included in the land area statements for terrestrial native ecosystems. Plantations, major waterbodies, non-native communities and cleared land are not included in the area statements for terrestrial native ecosystems. The CAR reserve system includes formal and informal public reserves and areas of public land managed by prescription. 
The data used is validated RFA data, usually finalised at or within six months after signing agreements or subsequent amendments or reviews. ‘Pre-RFA’ refers to before the date of signing of the relevant RFA. 'At RFA’ refers to changes on signing of the relevant RFA. ‘Post-RFA’ refers to immediately after the date of signing of the relevant RFA. Signing dates are: East Gippsland, 3 February 1997; Tasmanian, 8 November 1997; Central Highlands, 27 March 1998; South-West Forest Region of Western Australia, 4 May 1999; North East (Vic.), 9 August 1999; Eden, 26 August 1999; Gippsland, 31 March 2000; West Victoria, 31 March 2000; Upper and Lower North East (NSW), 31 March 2000; Southern NSW, 24 April 2001. 
Count of ecosystem types post-RFA totals for a state may be less than the sum of individual region count of types as some types occur across multiple regions.
Totals may not tally due to rounding.</t>
  </si>
  <si>
    <r>
      <t xml:space="preserve">Source: Regional forest agreements datasets held by the National Forest Inventory, ABARES, derived from Australian and State Government data.
</t>
    </r>
    <r>
      <rPr>
        <b/>
        <sz val="8"/>
        <rFont val="Calibri"/>
        <family val="2"/>
        <scheme val="minor"/>
      </rPr>
      <t>a</t>
    </r>
    <r>
      <rPr>
        <sz val="8"/>
        <rFont val="Calibri"/>
        <family val="2"/>
        <scheme val="minor"/>
      </rPr>
      <t xml:space="preserve"> Column codes A and E are from Table 1.
The data used are validated RFA data, usually finalised at or within six months after signing agreements or subsequent amendments or reviews. ‘Pre-RFA’ refers to before the date of signing of the relevant RFA. At RFA’ refers to changes on signing of the relevant RFA. ‘Post-RFA’ refers to immediately after the date of signing of the relevant RFA. Signing dates are: East Gippsland, 3 February 1997; Tasmanian, 8 November 1997; Central Highlands, 27 March 1998; South-West Forest Region of Western Australia, 4 May 1999; North East (Vic.), 9 August 1999; Eden, 26 August 1999; Gippsland, 31 March 2000; West Victoria, 31 March 2000; Upper and Lower North East (NSW), 31 March 2000; Southern NSW, 24 April 2001.
Count of ecosystem types post-RFA totals for a state may be less than the sum of individual region count of types as some types occur across multiple regions.
Totals may not tally due to rounding.
</t>
    </r>
  </si>
  <si>
    <r>
      <rPr>
        <sz val="10"/>
        <rFont val="Cambria"/>
        <family val="1"/>
      </rPr>
      <t xml:space="preserve">The ABARES Technical report </t>
    </r>
    <r>
      <rPr>
        <i/>
        <sz val="10"/>
        <rFont val="Cambria"/>
        <family val="1"/>
      </rPr>
      <t>Regional forest agreements: compilation of reservation and resource availability outcomes</t>
    </r>
    <r>
      <rPr>
        <sz val="10"/>
        <rFont val="Cambria"/>
        <family val="1"/>
      </rPr>
      <t xml:space="preserve"> can be accessed at </t>
    </r>
    <r>
      <rPr>
        <u/>
        <sz val="10"/>
        <color theme="10"/>
        <rFont val="Cambria"/>
        <family val="1"/>
      </rPr>
      <t>doi.org/10.25814/3z94-9957.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</si>
</sst>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Red]#,##0"/>
  </numFmts>
  <fonts count="24" x14ac:knownFonts="1">
    <font>
      <sz val="11"/>
      <color theme="1"/>
      <name val="Calibri"/>
      <family val="2"/>
      <scheme val="minor"/>
    </font>
    <font>
      <sz val="11"/>
      <color theme="1"/>
      <name val="Calibri"/>
      <family val="2"/>
      <scheme val="minor"/>
    </font>
    <font>
      <b/>
      <sz val="12"/>
      <name val="Calibri"/>
      <family val="2"/>
      <scheme val="minor"/>
    </font>
    <font>
      <sz val="8"/>
      <name val="Calibri"/>
      <family val="2"/>
      <scheme val="minor"/>
    </font>
    <font>
      <b/>
      <sz val="8"/>
      <name val="Cambria"/>
      <family val="1"/>
    </font>
    <font>
      <sz val="8"/>
      <name val="Cambria"/>
      <family val="1"/>
    </font>
    <font>
      <sz val="9"/>
      <color theme="1"/>
      <name val="Cambria"/>
      <family val="1"/>
    </font>
    <font>
      <b/>
      <sz val="9"/>
      <color theme="1"/>
      <name val="Cambria"/>
      <family val="1"/>
    </font>
    <font>
      <u/>
      <sz val="11"/>
      <color theme="10"/>
      <name val="Calibri"/>
      <family val="2"/>
      <scheme val="minor"/>
    </font>
    <font>
      <sz val="8"/>
      <color theme="1"/>
      <name val="Cambria"/>
      <family val="1"/>
    </font>
    <font>
      <b/>
      <sz val="8"/>
      <color theme="1"/>
      <name val="Cambria"/>
      <family val="1"/>
    </font>
    <font>
      <sz val="8"/>
      <name val="Calibri"/>
      <family val="2"/>
    </font>
    <font>
      <vertAlign val="superscript"/>
      <sz val="8"/>
      <name val="Calibri"/>
      <family val="2"/>
    </font>
    <font>
      <b/>
      <sz val="8"/>
      <name val="Calibri"/>
      <family val="2"/>
    </font>
    <font>
      <b/>
      <sz val="8"/>
      <name val="Calibri"/>
      <family val="2"/>
      <scheme val="minor"/>
    </font>
    <font>
      <sz val="10"/>
      <name val="Calibri"/>
      <family val="2"/>
      <scheme val="minor"/>
    </font>
    <font>
      <b/>
      <sz val="12"/>
      <color theme="1"/>
      <name val="Calibri"/>
      <family val="2"/>
    </font>
    <font>
      <sz val="8"/>
      <color theme="1"/>
      <name val="Calibri"/>
      <family val="2"/>
    </font>
    <font>
      <i/>
      <sz val="8"/>
      <color theme="1"/>
      <name val="Calibri"/>
      <family val="2"/>
    </font>
    <font>
      <u/>
      <sz val="10"/>
      <color theme="10"/>
      <name val="Cambria"/>
      <family val="1"/>
    </font>
    <font>
      <b/>
      <sz val="26"/>
      <color rgb="FF000000"/>
      <name val="Calibri"/>
      <family val="2"/>
      <scheme val="minor"/>
    </font>
    <font>
      <b/>
      <sz val="18"/>
      <color rgb="FF000000"/>
      <name val="Calibri Light"/>
      <family val="2"/>
      <scheme val="major"/>
    </font>
    <font>
      <sz val="10"/>
      <name val="Cambria"/>
      <family val="1"/>
    </font>
    <font>
      <i/>
      <sz val="10"/>
      <name val="Cambria"/>
      <family val="1"/>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374">
    <xf numFmtId="0" fontId="0" fillId="0" borderId="0" xfId="0"/>
    <xf numFmtId="0" fontId="4" fillId="2" borderId="2" xfId="0" applyFont="1" applyFill="1" applyBorder="1" applyAlignment="1">
      <alignment wrapText="1"/>
    </xf>
    <xf numFmtId="0" fontId="4" fillId="2" borderId="3" xfId="0" applyFont="1" applyFill="1" applyBorder="1" applyAlignment="1">
      <alignment horizontal="right" wrapText="1"/>
    </xf>
    <xf numFmtId="0" fontId="4" fillId="2" borderId="3" xfId="0" applyFont="1" applyFill="1" applyBorder="1" applyAlignment="1">
      <alignment horizontal="left" wrapText="1"/>
    </xf>
    <xf numFmtId="0" fontId="4" fillId="2" borderId="6" xfId="0" applyFont="1" applyFill="1" applyBorder="1" applyAlignment="1">
      <alignment vertical="center"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right" vertical="top" wrapText="1"/>
    </xf>
    <xf numFmtId="0" fontId="5" fillId="2" borderId="8" xfId="0" applyFont="1" applyFill="1" applyBorder="1" applyAlignment="1">
      <alignment horizontal="left" vertical="center" wrapText="1"/>
    </xf>
    <xf numFmtId="3" fontId="5" fillId="2" borderId="8" xfId="0" applyNumberFormat="1" applyFont="1" applyFill="1" applyBorder="1" applyAlignment="1">
      <alignment horizontal="right" vertical="center"/>
    </xf>
    <xf numFmtId="3" fontId="5" fillId="2" borderId="2" xfId="0" applyNumberFormat="1" applyFont="1" applyFill="1" applyBorder="1" applyAlignment="1">
      <alignment horizontal="right" vertical="center" wrapText="1"/>
    </xf>
    <xf numFmtId="3" fontId="5" fillId="2" borderId="7" xfId="0" applyNumberFormat="1" applyFont="1" applyFill="1" applyBorder="1" applyAlignment="1">
      <alignment horizontal="right" vertical="center"/>
    </xf>
    <xf numFmtId="3" fontId="5" fillId="2" borderId="9" xfId="0" applyNumberFormat="1" applyFont="1" applyFill="1" applyBorder="1" applyAlignment="1">
      <alignment horizontal="right" vertical="center"/>
    </xf>
    <xf numFmtId="3" fontId="5" fillId="2" borderId="2" xfId="0" applyNumberFormat="1" applyFont="1" applyFill="1" applyBorder="1" applyAlignment="1">
      <alignment horizontal="right" vertical="center"/>
    </xf>
    <xf numFmtId="3" fontId="5" fillId="2" borderId="7" xfId="0" applyNumberFormat="1" applyFont="1" applyFill="1" applyBorder="1" applyAlignment="1">
      <alignment horizontal="right" vertical="center" wrapText="1"/>
    </xf>
    <xf numFmtId="0" fontId="5" fillId="2" borderId="9" xfId="0" applyFont="1" applyFill="1" applyBorder="1" applyAlignment="1">
      <alignment horizontal="right" vertical="center" wrapText="1" indent="1"/>
    </xf>
    <xf numFmtId="0" fontId="5" fillId="2" borderId="11" xfId="0" applyFont="1" applyFill="1" applyBorder="1" applyAlignment="1">
      <alignment horizontal="left" vertical="center" wrapText="1"/>
    </xf>
    <xf numFmtId="3" fontId="5" fillId="2" borderId="11" xfId="0" applyNumberFormat="1" applyFont="1" applyFill="1" applyBorder="1" applyAlignment="1">
      <alignment horizontal="right" vertical="center"/>
    </xf>
    <xf numFmtId="3" fontId="5" fillId="2" borderId="0" xfId="0" applyNumberFormat="1" applyFont="1" applyFill="1" applyBorder="1" applyAlignment="1">
      <alignment horizontal="right" vertical="center" wrapText="1"/>
    </xf>
    <xf numFmtId="3" fontId="5" fillId="2" borderId="10" xfId="0" applyNumberFormat="1" applyFont="1" applyFill="1" applyBorder="1" applyAlignment="1">
      <alignment horizontal="right" vertical="center"/>
    </xf>
    <xf numFmtId="3" fontId="5" fillId="2" borderId="12" xfId="0"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0" fontId="5" fillId="2" borderId="0" xfId="0" applyFont="1" applyFill="1" applyBorder="1" applyAlignment="1">
      <alignment horizontal="right" vertical="center" wrapText="1"/>
    </xf>
    <xf numFmtId="3" fontId="5" fillId="2" borderId="10" xfId="0" applyNumberFormat="1" applyFont="1" applyFill="1" applyBorder="1" applyAlignment="1">
      <alignment horizontal="right" vertical="center" wrapText="1"/>
    </xf>
    <xf numFmtId="0" fontId="5" fillId="2" borderId="12" xfId="0" applyFont="1" applyFill="1" applyBorder="1" applyAlignment="1">
      <alignment horizontal="right" vertical="center" wrapText="1" indent="1"/>
    </xf>
    <xf numFmtId="3" fontId="5" fillId="2" borderId="15" xfId="0" applyNumberFormat="1" applyFont="1" applyFill="1" applyBorder="1" applyAlignment="1">
      <alignment horizontal="right" vertical="center"/>
    </xf>
    <xf numFmtId="3" fontId="5" fillId="2" borderId="1"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3" fontId="5" fillId="2" borderId="13" xfId="0" applyNumberFormat="1" applyFont="1" applyFill="1" applyBorder="1" applyAlignment="1">
      <alignment horizontal="right" vertical="center" wrapText="1"/>
    </xf>
    <xf numFmtId="0" fontId="5" fillId="2" borderId="14" xfId="0" applyFont="1" applyFill="1" applyBorder="1" applyAlignment="1">
      <alignment horizontal="left" vertical="center" wrapText="1"/>
    </xf>
    <xf numFmtId="3" fontId="5" fillId="2" borderId="14" xfId="0" applyNumberFormat="1" applyFont="1" applyFill="1" applyBorder="1" applyAlignment="1">
      <alignment horizontal="right" vertical="center"/>
    </xf>
    <xf numFmtId="3" fontId="5" fillId="2" borderId="13" xfId="0" applyNumberFormat="1" applyFont="1" applyFill="1" applyBorder="1" applyAlignment="1">
      <alignment horizontal="right" vertical="center"/>
    </xf>
    <xf numFmtId="0" fontId="5" fillId="2" borderId="15" xfId="0" applyFont="1" applyFill="1" applyBorder="1" applyAlignment="1">
      <alignment horizontal="right" vertical="center" wrapText="1" indent="1"/>
    </xf>
    <xf numFmtId="0" fontId="5" fillId="2" borderId="13" xfId="0" applyFont="1" applyFill="1" applyBorder="1" applyAlignment="1">
      <alignment horizontal="righ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4" fillId="2" borderId="6" xfId="0" applyFont="1" applyFill="1" applyBorder="1" applyAlignment="1">
      <alignment wrapText="1"/>
    </xf>
    <xf numFmtId="0" fontId="4" fillId="2" borderId="3" xfId="0" applyFont="1" applyFill="1" applyBorder="1" applyAlignment="1">
      <alignment wrapText="1"/>
    </xf>
    <xf numFmtId="0" fontId="4" fillId="2" borderId="11" xfId="0" applyFont="1" applyFill="1" applyBorder="1" applyAlignment="1">
      <alignment horizontal="center" vertical="center" wrapText="1"/>
    </xf>
    <xf numFmtId="0" fontId="5" fillId="2" borderId="8" xfId="0" quotePrefix="1" applyFont="1" applyFill="1" applyBorder="1" applyAlignment="1">
      <alignment horizontal="center" vertical="center" wrapText="1"/>
    </xf>
    <xf numFmtId="0" fontId="5" fillId="2" borderId="9" xfId="0" quotePrefix="1" applyFont="1" applyFill="1" applyBorder="1" applyAlignment="1">
      <alignment horizontal="center" vertical="center" wrapText="1"/>
    </xf>
    <xf numFmtId="0" fontId="5" fillId="2" borderId="8" xfId="0" applyFont="1" applyFill="1" applyBorder="1" applyAlignment="1">
      <alignment horizontal="right" vertical="center" wrapText="1" indent="1"/>
    </xf>
    <xf numFmtId="0" fontId="5" fillId="2" borderId="8" xfId="0" applyFont="1" applyFill="1" applyBorder="1" applyAlignment="1">
      <alignment horizontal="right" vertical="center" indent="1"/>
    </xf>
    <xf numFmtId="0" fontId="5" fillId="2" borderId="9" xfId="0" applyFont="1" applyFill="1" applyBorder="1" applyAlignment="1">
      <alignment horizontal="right" vertical="center" indent="1"/>
    </xf>
    <xf numFmtId="0" fontId="5" fillId="2" borderId="11" xfId="0" applyFont="1" applyFill="1" applyBorder="1" applyAlignment="1">
      <alignment horizontal="right" vertical="center" wrapText="1" indent="1"/>
    </xf>
    <xf numFmtId="0" fontId="5" fillId="2" borderId="11" xfId="0" applyFont="1" applyFill="1" applyBorder="1" applyAlignment="1">
      <alignment horizontal="right" vertical="center" indent="1"/>
    </xf>
    <xf numFmtId="0" fontId="5" fillId="2" borderId="12" xfId="0" applyFont="1" applyFill="1" applyBorder="1" applyAlignment="1">
      <alignment horizontal="right" vertical="center" indent="1"/>
    </xf>
    <xf numFmtId="0" fontId="5" fillId="2" borderId="14" xfId="0" applyFont="1" applyFill="1" applyBorder="1" applyAlignment="1">
      <alignment horizontal="right" vertical="center" wrapText="1" indent="1"/>
    </xf>
    <xf numFmtId="0" fontId="5" fillId="2" borderId="14" xfId="0" applyFont="1" applyFill="1" applyBorder="1" applyAlignment="1">
      <alignment horizontal="right" vertical="center" indent="1"/>
    </xf>
    <xf numFmtId="0" fontId="5" fillId="2" borderId="15" xfId="0" applyFont="1" applyFill="1" applyBorder="1" applyAlignment="1">
      <alignment horizontal="right" vertical="center" indent="1"/>
    </xf>
    <xf numFmtId="0" fontId="5" fillId="2" borderId="0" xfId="0" applyFont="1" applyFill="1" applyBorder="1" applyAlignment="1">
      <alignment horizontal="right" vertical="center" indent="1"/>
    </xf>
    <xf numFmtId="0" fontId="5" fillId="2" borderId="0" xfId="0" applyFont="1" applyFill="1" applyBorder="1" applyAlignment="1">
      <alignment horizontal="right" vertical="center"/>
    </xf>
    <xf numFmtId="0" fontId="5" fillId="2" borderId="2" xfId="0" applyFont="1" applyFill="1" applyBorder="1" applyAlignment="1">
      <alignment horizontal="right" vertical="center"/>
    </xf>
    <xf numFmtId="3" fontId="5" fillId="2" borderId="10" xfId="0" quotePrefix="1" applyNumberFormat="1" applyFont="1" applyFill="1" applyBorder="1" applyAlignment="1">
      <alignment horizontal="right" vertical="center"/>
    </xf>
    <xf numFmtId="0" fontId="5" fillId="2" borderId="1" xfId="0" applyFont="1" applyFill="1" applyBorder="1" applyAlignment="1">
      <alignment horizontal="right" vertical="center"/>
    </xf>
    <xf numFmtId="3" fontId="4" fillId="2" borderId="0" xfId="0" applyNumberFormat="1" applyFont="1" applyFill="1" applyBorder="1" applyAlignment="1">
      <alignment horizontal="left" vertical="center"/>
    </xf>
    <xf numFmtId="0" fontId="8" fillId="2" borderId="0" xfId="3" applyFill="1"/>
    <xf numFmtId="0" fontId="0" fillId="2" borderId="0" xfId="0" applyFill="1"/>
    <xf numFmtId="0" fontId="5" fillId="2" borderId="15" xfId="0" applyFont="1" applyFill="1" applyBorder="1" applyAlignment="1">
      <alignment horizontal="right" vertical="center"/>
    </xf>
    <xf numFmtId="0" fontId="5" fillId="2" borderId="9" xfId="0" applyFont="1" applyFill="1" applyBorder="1" applyAlignment="1">
      <alignment horizontal="right" vertical="center"/>
    </xf>
    <xf numFmtId="0" fontId="5" fillId="2" borderId="12" xfId="0" applyFont="1" applyFill="1" applyBorder="1" applyAlignment="1">
      <alignment horizontal="right" vertical="center"/>
    </xf>
    <xf numFmtId="0" fontId="10" fillId="2" borderId="0" xfId="0" applyFont="1" applyFill="1" applyAlignment="1">
      <alignment horizontal="left" vertical="center"/>
    </xf>
    <xf numFmtId="0" fontId="4" fillId="2" borderId="13" xfId="0" applyFont="1" applyFill="1" applyBorder="1" applyAlignment="1">
      <alignment wrapText="1"/>
    </xf>
    <xf numFmtId="0" fontId="5" fillId="2" borderId="1" xfId="0" applyFont="1" applyFill="1" applyBorder="1" applyAlignment="1">
      <alignment horizontal="right" vertical="center" indent="1"/>
    </xf>
    <xf numFmtId="3" fontId="5" fillId="2" borderId="0" xfId="0" quotePrefix="1" applyNumberFormat="1" applyFont="1" applyFill="1" applyBorder="1" applyAlignment="1">
      <alignment horizontal="right" vertical="center"/>
    </xf>
    <xf numFmtId="0" fontId="0" fillId="2" borderId="0" xfId="0" applyFill="1" applyBorder="1"/>
    <xf numFmtId="0" fontId="0" fillId="0" borderId="0" xfId="0" applyBorder="1"/>
    <xf numFmtId="0" fontId="4" fillId="2" borderId="13" xfId="0" applyFont="1" applyFill="1" applyBorder="1" applyAlignment="1">
      <alignment horizontal="center" vertical="top" wrapText="1"/>
    </xf>
    <xf numFmtId="3" fontId="4" fillId="2" borderId="7" xfId="0" applyNumberFormat="1" applyFont="1" applyFill="1" applyBorder="1" applyAlignment="1">
      <alignment horizontal="left" vertical="center"/>
    </xf>
    <xf numFmtId="3" fontId="4" fillId="2" borderId="10" xfId="0" quotePrefix="1" applyNumberFormat="1" applyFont="1" applyFill="1" applyBorder="1" applyAlignment="1">
      <alignment horizontal="left" vertical="center"/>
    </xf>
    <xf numFmtId="3" fontId="4" fillId="2" borderId="13" xfId="0" applyNumberFormat="1" applyFont="1" applyFill="1" applyBorder="1" applyAlignment="1">
      <alignment horizontal="left" vertical="center"/>
    </xf>
    <xf numFmtId="3" fontId="4" fillId="2" borderId="10" xfId="0" applyNumberFormat="1" applyFont="1" applyFill="1" applyBorder="1" applyAlignment="1">
      <alignment horizontal="left" vertical="center"/>
    </xf>
    <xf numFmtId="0" fontId="4" fillId="2" borderId="8" xfId="0" applyFont="1" applyFill="1" applyBorder="1" applyAlignment="1">
      <alignment vertical="center" wrapText="1"/>
    </xf>
    <xf numFmtId="0" fontId="5" fillId="2" borderId="8" xfId="0" quotePrefix="1" applyFont="1" applyFill="1" applyBorder="1" applyAlignment="1">
      <alignment horizontal="center" vertical="center"/>
    </xf>
    <xf numFmtId="0" fontId="5" fillId="2" borderId="9" xfId="0" quotePrefix="1" applyFont="1" applyFill="1" applyBorder="1" applyAlignment="1">
      <alignment horizontal="center" vertical="center"/>
    </xf>
    <xf numFmtId="0" fontId="5" fillId="2" borderId="11" xfId="0" applyFont="1" applyFill="1" applyBorder="1" applyAlignment="1">
      <alignment horizontal="right" vertical="center"/>
    </xf>
    <xf numFmtId="0" fontId="5" fillId="2" borderId="14" xfId="0" applyFont="1" applyFill="1" applyBorder="1" applyAlignment="1">
      <alignment horizontal="right" vertical="center"/>
    </xf>
    <xf numFmtId="0" fontId="5" fillId="2" borderId="8" xfId="0" applyFont="1" applyFill="1" applyBorder="1" applyAlignment="1">
      <alignment horizontal="right" vertical="center"/>
    </xf>
    <xf numFmtId="1" fontId="5" fillId="2" borderId="0" xfId="2" applyNumberFormat="1" applyFont="1" applyFill="1" applyBorder="1" applyAlignment="1">
      <alignment horizontal="right" vertical="center" indent="1"/>
    </xf>
    <xf numFmtId="3" fontId="5" fillId="2" borderId="12" xfId="0" quotePrefix="1" applyNumberFormat="1" applyFont="1" applyFill="1" applyBorder="1" applyAlignment="1">
      <alignment horizontal="right" vertical="center"/>
    </xf>
    <xf numFmtId="3" fontId="5" fillId="2" borderId="15" xfId="0" quotePrefix="1" applyNumberFormat="1" applyFont="1" applyFill="1" applyBorder="1" applyAlignment="1">
      <alignment horizontal="right" vertical="center"/>
    </xf>
    <xf numFmtId="3" fontId="5" fillId="2" borderId="0" xfId="2" quotePrefix="1" applyNumberFormat="1" applyFont="1" applyFill="1" applyBorder="1" applyAlignment="1">
      <alignment horizontal="right" vertical="center" indent="1"/>
    </xf>
    <xf numFmtId="3" fontId="5" fillId="2" borderId="1" xfId="2" quotePrefix="1" applyNumberFormat="1" applyFont="1" applyFill="1" applyBorder="1" applyAlignment="1">
      <alignment horizontal="right" vertical="center" indent="1"/>
    </xf>
    <xf numFmtId="1" fontId="5" fillId="2" borderId="2" xfId="2" applyNumberFormat="1" applyFont="1" applyFill="1" applyBorder="1" applyAlignment="1">
      <alignment horizontal="right" vertical="center" indent="1"/>
    </xf>
    <xf numFmtId="1" fontId="5" fillId="2" borderId="1" xfId="2" applyNumberFormat="1" applyFont="1" applyFill="1" applyBorder="1" applyAlignment="1">
      <alignment horizontal="right" vertical="center" indent="1"/>
    </xf>
    <xf numFmtId="1" fontId="5" fillId="2" borderId="2" xfId="2" applyNumberFormat="1" applyFont="1" applyFill="1" applyBorder="1" applyAlignment="1">
      <alignment horizontal="right" vertical="center" wrapText="1" indent="1"/>
    </xf>
    <xf numFmtId="3" fontId="5" fillId="2" borderId="7" xfId="0" quotePrefix="1" applyNumberFormat="1" applyFont="1" applyFill="1" applyBorder="1" applyAlignment="1">
      <alignment horizontal="right" vertical="center"/>
    </xf>
    <xf numFmtId="3" fontId="5" fillId="2" borderId="13" xfId="0" quotePrefix="1" applyNumberFormat="1" applyFont="1" applyFill="1" applyBorder="1" applyAlignment="1">
      <alignment horizontal="right" vertical="center"/>
    </xf>
    <xf numFmtId="0" fontId="5" fillId="2" borderId="10" xfId="0" applyFont="1" applyFill="1" applyBorder="1" applyAlignment="1">
      <alignment horizontal="right" vertical="center"/>
    </xf>
    <xf numFmtId="3" fontId="4" fillId="2" borderId="7" xfId="0" quotePrefix="1" applyNumberFormat="1" applyFont="1" applyFill="1" applyBorder="1" applyAlignment="1">
      <alignment horizontal="left" vertical="center"/>
    </xf>
    <xf numFmtId="3" fontId="4" fillId="2" borderId="13" xfId="0" quotePrefix="1" applyNumberFormat="1" applyFont="1" applyFill="1" applyBorder="1" applyAlignment="1">
      <alignment horizontal="left" vertical="center"/>
    </xf>
    <xf numFmtId="0" fontId="5" fillId="2" borderId="7" xfId="0" applyFont="1" applyFill="1" applyBorder="1" applyAlignment="1">
      <alignment horizontal="right" vertical="center"/>
    </xf>
    <xf numFmtId="0" fontId="5" fillId="2" borderId="13" xfId="0" applyFont="1" applyFill="1" applyBorder="1" applyAlignment="1">
      <alignment horizontal="right" vertical="center"/>
    </xf>
    <xf numFmtId="3" fontId="4" fillId="2" borderId="7" xfId="0" applyNumberFormat="1" applyFont="1" applyFill="1" applyBorder="1" applyAlignment="1">
      <alignment horizontal="left" vertical="center" wrapText="1"/>
    </xf>
    <xf numFmtId="3" fontId="4" fillId="2" borderId="10" xfId="0" applyNumberFormat="1" applyFont="1" applyFill="1" applyBorder="1" applyAlignment="1">
      <alignment horizontal="left" vertical="center" wrapText="1"/>
    </xf>
    <xf numFmtId="3" fontId="4" fillId="2" borderId="13" xfId="0" applyNumberFormat="1" applyFont="1" applyFill="1" applyBorder="1" applyAlignment="1">
      <alignment horizontal="left" vertical="center" wrapText="1"/>
    </xf>
    <xf numFmtId="0" fontId="4" fillId="2" borderId="15"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1" xfId="0" applyFont="1" applyFill="1" applyBorder="1" applyAlignment="1">
      <alignment horizontal="right" vertical="center" wrapText="1"/>
    </xf>
    <xf numFmtId="0" fontId="4" fillId="2" borderId="11" xfId="0" applyFont="1" applyFill="1" applyBorder="1" applyAlignment="1">
      <alignment horizontal="left" wrapText="1"/>
    </xf>
    <xf numFmtId="0" fontId="5" fillId="2" borderId="12" xfId="0" quotePrefix="1" applyFont="1" applyFill="1" applyBorder="1" applyAlignment="1">
      <alignment horizontal="right" vertical="center" wrapText="1"/>
    </xf>
    <xf numFmtId="0" fontId="5" fillId="2" borderId="10" xfId="0" quotePrefix="1" applyFont="1" applyFill="1" applyBorder="1" applyAlignment="1">
      <alignment horizontal="right" vertical="center" wrapText="1"/>
    </xf>
    <xf numFmtId="0" fontId="5" fillId="2" borderId="5" xfId="0" quotePrefix="1" applyFont="1" applyFill="1" applyBorder="1" applyAlignment="1">
      <alignment horizontal="right" vertical="center" wrapText="1"/>
    </xf>
    <xf numFmtId="0" fontId="5" fillId="2" borderId="8" xfId="0" applyFont="1" applyFill="1" applyBorder="1" applyAlignment="1">
      <alignment horizontal="left" vertical="center"/>
    </xf>
    <xf numFmtId="1" fontId="5" fillId="2" borderId="2" xfId="0" applyNumberFormat="1" applyFont="1" applyFill="1" applyBorder="1" applyAlignment="1">
      <alignment horizontal="right" vertical="center"/>
    </xf>
    <xf numFmtId="0" fontId="5" fillId="2" borderId="11" xfId="0" applyFont="1" applyFill="1" applyBorder="1" applyAlignment="1">
      <alignment horizontal="left" vertical="center"/>
    </xf>
    <xf numFmtId="1" fontId="5" fillId="2" borderId="0" xfId="0" applyNumberFormat="1" applyFont="1" applyFill="1" applyBorder="1" applyAlignment="1">
      <alignment horizontal="right" vertical="center"/>
    </xf>
    <xf numFmtId="0" fontId="5" fillId="2" borderId="14" xfId="0" applyFont="1" applyFill="1" applyBorder="1" applyAlignment="1">
      <alignment horizontal="left" vertical="center"/>
    </xf>
    <xf numFmtId="1" fontId="5" fillId="2" borderId="1" xfId="0" applyNumberFormat="1" applyFont="1" applyFill="1" applyBorder="1" applyAlignment="1">
      <alignment horizontal="right" vertical="center"/>
    </xf>
    <xf numFmtId="0" fontId="4" fillId="2" borderId="10" xfId="0" applyFont="1" applyFill="1" applyBorder="1" applyAlignment="1">
      <alignment horizontal="left" vertical="center" wrapText="1"/>
    </xf>
    <xf numFmtId="0" fontId="4" fillId="2" borderId="9"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7" xfId="0" applyFont="1" applyFill="1" applyBorder="1" applyAlignment="1">
      <alignment horizontal="center" vertical="top"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xf numFmtId="0" fontId="2" fillId="2" borderId="0" xfId="0" applyFont="1" applyFill="1"/>
    <xf numFmtId="0" fontId="4" fillId="2" borderId="5" xfId="0" applyFont="1" applyFill="1" applyBorder="1" applyAlignment="1">
      <alignment horizontal="left" wrapText="1"/>
    </xf>
    <xf numFmtId="0" fontId="14" fillId="2" borderId="4" xfId="0" applyFont="1" applyFill="1" applyBorder="1" applyAlignment="1">
      <alignment horizontal="right" wrapText="1"/>
    </xf>
    <xf numFmtId="0" fontId="14" fillId="2" borderId="5" xfId="0" applyFont="1" applyFill="1" applyBorder="1" applyAlignment="1">
      <alignment horizontal="right" wrapText="1"/>
    </xf>
    <xf numFmtId="0" fontId="14" fillId="2" borderId="6" xfId="0" applyFont="1" applyFill="1" applyBorder="1" applyAlignment="1">
      <alignment horizontal="right" wrapText="1"/>
    </xf>
    <xf numFmtId="0" fontId="14" fillId="2" borderId="2" xfId="0" applyFont="1" applyFill="1" applyBorder="1" applyAlignment="1">
      <alignment horizontal="righ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0" xfId="0" applyFont="1" applyFill="1"/>
    <xf numFmtId="0" fontId="4" fillId="2" borderId="13" xfId="0" applyFont="1" applyFill="1" applyBorder="1" applyAlignment="1">
      <alignment horizontal="left" vertical="center" wrapText="1"/>
    </xf>
    <xf numFmtId="0" fontId="4" fillId="2" borderId="14" xfId="0" applyFont="1" applyFill="1" applyBorder="1" applyAlignment="1">
      <alignment horizontal="center" vertical="top" wrapText="1"/>
    </xf>
    <xf numFmtId="3" fontId="5" fillId="2" borderId="11" xfId="1" applyNumberFormat="1" applyFont="1" applyFill="1" applyBorder="1" applyAlignment="1">
      <alignment vertical="center"/>
    </xf>
    <xf numFmtId="3" fontId="5" fillId="2" borderId="0" xfId="1" applyNumberFormat="1" applyFont="1" applyFill="1" applyAlignment="1">
      <alignment vertical="center"/>
    </xf>
    <xf numFmtId="3" fontId="5" fillId="2" borderId="0" xfId="1" applyNumberFormat="1" applyFont="1" applyFill="1" applyAlignment="1">
      <alignment horizontal="right" vertical="center"/>
    </xf>
    <xf numFmtId="3" fontId="5" fillId="2" borderId="0" xfId="1" applyNumberFormat="1" applyFont="1" applyFill="1" applyBorder="1" applyAlignment="1">
      <alignment vertical="center"/>
    </xf>
    <xf numFmtId="3" fontId="5" fillId="2" borderId="0" xfId="1" applyNumberFormat="1" applyFont="1" applyFill="1" applyBorder="1" applyAlignment="1">
      <alignment horizontal="right" vertical="center"/>
    </xf>
    <xf numFmtId="3" fontId="5" fillId="2" borderId="12" xfId="1" applyNumberFormat="1" applyFont="1" applyFill="1" applyBorder="1" applyAlignment="1">
      <alignment vertical="center"/>
    </xf>
    <xf numFmtId="3" fontId="5" fillId="2" borderId="10" xfId="2" applyNumberFormat="1" applyFont="1" applyFill="1" applyBorder="1" applyAlignment="1">
      <alignment vertical="center"/>
    </xf>
    <xf numFmtId="3" fontId="5" fillId="2" borderId="0" xfId="2" applyNumberFormat="1" applyFont="1" applyFill="1" applyBorder="1" applyAlignment="1">
      <alignment vertical="center"/>
    </xf>
    <xf numFmtId="3" fontId="5" fillId="2" borderId="0" xfId="2" applyNumberFormat="1" applyFont="1" applyFill="1" applyAlignment="1">
      <alignment vertical="center"/>
    </xf>
    <xf numFmtId="3" fontId="5" fillId="2" borderId="10" xfId="1" applyNumberFormat="1" applyFont="1" applyFill="1" applyBorder="1" applyAlignment="1">
      <alignment vertical="center"/>
    </xf>
    <xf numFmtId="3" fontId="5" fillId="2" borderId="12" xfId="2" applyNumberFormat="1" applyFont="1" applyFill="1" applyBorder="1" applyAlignment="1">
      <alignment vertical="center"/>
    </xf>
    <xf numFmtId="3" fontId="5" fillId="2" borderId="10" xfId="1" applyNumberFormat="1" applyFont="1" applyFill="1" applyBorder="1" applyAlignment="1">
      <alignment horizontal="right" vertical="center"/>
    </xf>
    <xf numFmtId="0" fontId="4" fillId="2" borderId="6" xfId="0" applyFont="1" applyFill="1" applyBorder="1" applyAlignment="1">
      <alignment vertical="center"/>
    </xf>
    <xf numFmtId="3" fontId="5" fillId="2" borderId="3" xfId="0" applyNumberFormat="1" applyFont="1" applyFill="1" applyBorder="1" applyAlignment="1">
      <alignment vertical="center"/>
    </xf>
    <xf numFmtId="3" fontId="5" fillId="2" borderId="5" xfId="0" applyNumberFormat="1" applyFont="1" applyFill="1" applyBorder="1" applyAlignment="1">
      <alignment vertical="center"/>
    </xf>
    <xf numFmtId="3" fontId="5" fillId="2" borderId="5" xfId="1" applyNumberFormat="1" applyFont="1" applyFill="1" applyBorder="1" applyAlignment="1">
      <alignment horizontal="right" vertical="center"/>
    </xf>
    <xf numFmtId="3" fontId="5" fillId="2" borderId="5" xfId="0" applyNumberFormat="1" applyFont="1" applyFill="1" applyBorder="1" applyAlignment="1">
      <alignment horizontal="right" vertical="center"/>
    </xf>
    <xf numFmtId="3" fontId="5" fillId="2" borderId="6" xfId="0" applyNumberFormat="1" applyFont="1" applyFill="1" applyBorder="1" applyAlignment="1">
      <alignment horizontal="right" vertical="center"/>
    </xf>
    <xf numFmtId="3" fontId="5" fillId="2" borderId="4" xfId="0" applyNumberFormat="1" applyFont="1" applyFill="1" applyBorder="1" applyAlignment="1">
      <alignment vertical="center"/>
    </xf>
    <xf numFmtId="3" fontId="5" fillId="2" borderId="6" xfId="2" applyNumberFormat="1" applyFont="1" applyFill="1" applyBorder="1" applyAlignment="1">
      <alignment vertical="center"/>
    </xf>
    <xf numFmtId="3" fontId="5" fillId="2" borderId="4" xfId="2" applyNumberFormat="1" applyFont="1" applyFill="1" applyBorder="1" applyAlignment="1">
      <alignment vertical="center"/>
    </xf>
    <xf numFmtId="3" fontId="5" fillId="2" borderId="5" xfId="2" applyNumberFormat="1" applyFont="1" applyFill="1" applyBorder="1" applyAlignment="1">
      <alignment vertical="center"/>
    </xf>
    <xf numFmtId="164" fontId="5" fillId="2" borderId="9" xfId="0" applyNumberFormat="1" applyFont="1" applyFill="1" applyBorder="1" applyAlignment="1">
      <alignment vertical="center"/>
    </xf>
    <xf numFmtId="164" fontId="5" fillId="2" borderId="9" xfId="0" applyNumberFormat="1" applyFont="1" applyFill="1" applyBorder="1" applyAlignment="1">
      <alignment horizontal="right" vertical="center"/>
    </xf>
    <xf numFmtId="164" fontId="5" fillId="2" borderId="2" xfId="0" applyNumberFormat="1" applyFont="1" applyFill="1" applyBorder="1" applyAlignment="1">
      <alignment horizontal="right" vertical="center"/>
    </xf>
    <xf numFmtId="1" fontId="5" fillId="2" borderId="2" xfId="2" applyNumberFormat="1" applyFont="1" applyFill="1" applyBorder="1" applyAlignment="1">
      <alignment horizontal="right" vertical="center"/>
    </xf>
    <xf numFmtId="1" fontId="5" fillId="2" borderId="7" xfId="2" applyNumberFormat="1" applyFont="1" applyFill="1" applyBorder="1" applyAlignment="1">
      <alignment horizontal="right" vertical="center"/>
    </xf>
    <xf numFmtId="164" fontId="5" fillId="2" borderId="8" xfId="0" applyNumberFormat="1" applyFont="1" applyFill="1" applyBorder="1" applyAlignment="1">
      <alignment horizontal="right" vertical="center"/>
    </xf>
    <xf numFmtId="1" fontId="5" fillId="2" borderId="9" xfId="2" applyNumberFormat="1" applyFont="1" applyFill="1" applyBorder="1" applyAlignment="1">
      <alignment horizontal="right" vertical="center"/>
    </xf>
    <xf numFmtId="164" fontId="5" fillId="2" borderId="12" xfId="0" applyNumberFormat="1" applyFont="1" applyFill="1" applyBorder="1" applyAlignment="1">
      <alignment vertical="center"/>
    </xf>
    <xf numFmtId="164" fontId="5" fillId="2" borderId="12" xfId="0" applyNumberFormat="1" applyFont="1" applyFill="1" applyBorder="1" applyAlignment="1">
      <alignment horizontal="right" vertical="center"/>
    </xf>
    <xf numFmtId="164" fontId="5" fillId="2" borderId="0" xfId="0" applyNumberFormat="1" applyFont="1" applyFill="1" applyBorder="1" applyAlignment="1">
      <alignment horizontal="right" vertical="center"/>
    </xf>
    <xf numFmtId="1" fontId="5" fillId="2" borderId="0" xfId="2" applyNumberFormat="1" applyFont="1" applyFill="1" applyBorder="1" applyAlignment="1">
      <alignment horizontal="right" vertical="center"/>
    </xf>
    <xf numFmtId="1" fontId="5" fillId="2" borderId="10" xfId="2" applyNumberFormat="1" applyFont="1" applyFill="1" applyBorder="1" applyAlignment="1">
      <alignment horizontal="right" vertical="center"/>
    </xf>
    <xf numFmtId="164" fontId="5" fillId="2" borderId="11" xfId="0" applyNumberFormat="1" applyFont="1" applyFill="1" applyBorder="1" applyAlignment="1">
      <alignment horizontal="right" vertical="center"/>
    </xf>
    <xf numFmtId="1" fontId="5" fillId="2" borderId="12" xfId="2" applyNumberFormat="1" applyFont="1" applyFill="1" applyBorder="1" applyAlignment="1">
      <alignment horizontal="right" vertical="center"/>
    </xf>
    <xf numFmtId="164" fontId="5" fillId="2" borderId="15" xfId="0" applyNumberFormat="1" applyFont="1" applyFill="1" applyBorder="1" applyAlignment="1">
      <alignment vertical="center"/>
    </xf>
    <xf numFmtId="164" fontId="5" fillId="2" borderId="15" xfId="0" applyNumberFormat="1" applyFont="1" applyFill="1" applyBorder="1" applyAlignment="1">
      <alignment horizontal="right" vertical="center"/>
    </xf>
    <xf numFmtId="164" fontId="5" fillId="2" borderId="1" xfId="0" applyNumberFormat="1" applyFont="1" applyFill="1" applyBorder="1" applyAlignment="1">
      <alignment horizontal="right" vertical="center"/>
    </xf>
    <xf numFmtId="1" fontId="5" fillId="2" borderId="1" xfId="2" applyNumberFormat="1" applyFont="1" applyFill="1" applyBorder="1" applyAlignment="1">
      <alignment horizontal="right" vertical="center"/>
    </xf>
    <xf numFmtId="1" fontId="5" fillId="2" borderId="13" xfId="2" applyNumberFormat="1" applyFont="1" applyFill="1" applyBorder="1" applyAlignment="1">
      <alignment horizontal="right" vertical="center"/>
    </xf>
    <xf numFmtId="164" fontId="5" fillId="2" borderId="14" xfId="0" applyNumberFormat="1" applyFont="1" applyFill="1" applyBorder="1" applyAlignment="1">
      <alignment horizontal="right" vertical="center"/>
    </xf>
    <xf numFmtId="1" fontId="5" fillId="2" borderId="15" xfId="2" applyNumberFormat="1" applyFont="1" applyFill="1" applyBorder="1" applyAlignment="1">
      <alignment horizontal="right" vertical="center"/>
    </xf>
    <xf numFmtId="9" fontId="5" fillId="2" borderId="0" xfId="2" applyFont="1" applyFill="1" applyBorder="1" applyAlignment="1">
      <alignment horizontal="right" vertical="center"/>
    </xf>
    <xf numFmtId="164" fontId="5" fillId="2" borderId="10" xfId="0" applyNumberFormat="1" applyFont="1" applyFill="1" applyBorder="1" applyAlignment="1">
      <alignment horizontal="right" vertical="center"/>
    </xf>
    <xf numFmtId="0" fontId="5" fillId="2" borderId="6" xfId="0" applyFont="1" applyFill="1" applyBorder="1" applyAlignment="1">
      <alignment vertical="center"/>
    </xf>
    <xf numFmtId="164" fontId="5" fillId="2" borderId="4" xfId="0" applyNumberFormat="1" applyFont="1" applyFill="1" applyBorder="1" applyAlignment="1">
      <alignment vertical="center"/>
    </xf>
    <xf numFmtId="164" fontId="5" fillId="2" borderId="4" xfId="0" applyNumberFormat="1" applyFont="1" applyFill="1" applyBorder="1" applyAlignment="1">
      <alignment horizontal="right" vertical="center"/>
    </xf>
    <xf numFmtId="164" fontId="5" fillId="2" borderId="5" xfId="0" applyNumberFormat="1" applyFont="1" applyFill="1" applyBorder="1" applyAlignment="1">
      <alignment horizontal="right" vertical="center"/>
    </xf>
    <xf numFmtId="1" fontId="5" fillId="2" borderId="5" xfId="2" applyNumberFormat="1" applyFont="1" applyFill="1" applyBorder="1" applyAlignment="1">
      <alignment horizontal="right" vertical="center"/>
    </xf>
    <xf numFmtId="1" fontId="5" fillId="2" borderId="6" xfId="2" applyNumberFormat="1" applyFont="1" applyFill="1" applyBorder="1" applyAlignment="1">
      <alignment horizontal="right" vertical="center"/>
    </xf>
    <xf numFmtId="164" fontId="5" fillId="2" borderId="3" xfId="0" applyNumberFormat="1" applyFont="1" applyFill="1" applyBorder="1" applyAlignment="1">
      <alignment horizontal="right" vertical="center"/>
    </xf>
    <xf numFmtId="1" fontId="5" fillId="2" borderId="4" xfId="2" applyNumberFormat="1" applyFont="1" applyFill="1" applyBorder="1" applyAlignment="1">
      <alignment horizontal="right" vertical="center"/>
    </xf>
    <xf numFmtId="9" fontId="5" fillId="2" borderId="5" xfId="2" applyFont="1" applyFill="1" applyBorder="1" applyAlignment="1">
      <alignment horizontal="right" vertical="center"/>
    </xf>
    <xf numFmtId="164" fontId="5" fillId="2" borderId="6" xfId="0" applyNumberFormat="1" applyFont="1" applyFill="1" applyBorder="1" applyAlignment="1">
      <alignment horizontal="right" vertical="center"/>
    </xf>
    <xf numFmtId="164" fontId="5" fillId="2" borderId="12" xfId="0" applyNumberFormat="1" applyFont="1" applyFill="1" applyBorder="1" applyAlignment="1">
      <alignment horizontal="right" vertical="center" wrapText="1"/>
    </xf>
    <xf numFmtId="164" fontId="5" fillId="2" borderId="0" xfId="0" applyNumberFormat="1" applyFont="1" applyFill="1" applyBorder="1" applyAlignment="1">
      <alignment horizontal="right" vertical="center" wrapText="1"/>
    </xf>
    <xf numFmtId="1" fontId="5" fillId="2" borderId="10" xfId="0" applyNumberFormat="1" applyFont="1" applyFill="1" applyBorder="1" applyAlignment="1">
      <alignment horizontal="right" vertical="center" wrapText="1"/>
    </xf>
    <xf numFmtId="0" fontId="5" fillId="2" borderId="12" xfId="0" applyFont="1" applyFill="1" applyBorder="1" applyAlignment="1">
      <alignment horizontal="right" vertical="center" wrapText="1"/>
    </xf>
    <xf numFmtId="0" fontId="5" fillId="2" borderId="10" xfId="0" applyFont="1" applyFill="1" applyBorder="1" applyAlignment="1">
      <alignment horizontal="right" vertical="center" wrapText="1"/>
    </xf>
    <xf numFmtId="1" fontId="5" fillId="2" borderId="0" xfId="2" applyNumberFormat="1" applyFont="1" applyFill="1" applyBorder="1" applyAlignment="1">
      <alignment horizontal="right" vertical="center" wrapText="1"/>
    </xf>
    <xf numFmtId="1" fontId="5" fillId="2" borderId="7" xfId="2" applyNumberFormat="1" applyFont="1" applyFill="1" applyBorder="1" applyAlignment="1">
      <alignment horizontal="right" vertical="center" wrapText="1"/>
    </xf>
    <xf numFmtId="1" fontId="5" fillId="2" borderId="10" xfId="2" applyNumberFormat="1" applyFont="1" applyFill="1" applyBorder="1" applyAlignment="1">
      <alignment horizontal="right" vertical="center" wrapText="1"/>
    </xf>
    <xf numFmtId="3" fontId="5" fillId="2" borderId="12" xfId="0" quotePrefix="1" applyNumberFormat="1" applyFont="1" applyFill="1" applyBorder="1" applyAlignment="1">
      <alignment horizontal="right" vertical="center" wrapText="1"/>
    </xf>
    <xf numFmtId="3" fontId="4" fillId="2" borderId="0" xfId="0" quotePrefix="1" applyNumberFormat="1" applyFont="1" applyFill="1" applyBorder="1" applyAlignment="1">
      <alignment horizontal="left" vertical="center" wrapText="1"/>
    </xf>
    <xf numFmtId="1" fontId="4" fillId="2" borderId="10" xfId="2" applyNumberFormat="1" applyFont="1" applyFill="1" applyBorder="1" applyAlignment="1">
      <alignment horizontal="left" vertical="center" wrapText="1"/>
    </xf>
    <xf numFmtId="3" fontId="5" fillId="2" borderId="0" xfId="0" quotePrefix="1" applyNumberFormat="1" applyFont="1" applyFill="1" applyBorder="1" applyAlignment="1">
      <alignment horizontal="right" vertical="center" wrapText="1"/>
    </xf>
    <xf numFmtId="1" fontId="4" fillId="2" borderId="13" xfId="2" applyNumberFormat="1" applyFont="1" applyFill="1" applyBorder="1" applyAlignment="1">
      <alignment horizontal="left" vertical="center" wrapText="1"/>
    </xf>
    <xf numFmtId="164" fontId="5" fillId="2" borderId="0" xfId="0" applyNumberFormat="1" applyFont="1" applyFill="1" applyBorder="1" applyAlignment="1">
      <alignment vertical="center"/>
    </xf>
    <xf numFmtId="164" fontId="5" fillId="2" borderId="11" xfId="0" applyNumberFormat="1" applyFont="1" applyFill="1" applyBorder="1" applyAlignment="1">
      <alignment vertical="center"/>
    </xf>
    <xf numFmtId="164" fontId="5" fillId="2" borderId="0" xfId="0" quotePrefix="1" applyNumberFormat="1" applyFont="1" applyFill="1" applyBorder="1" applyAlignment="1">
      <alignment horizontal="right" vertical="center"/>
    </xf>
    <xf numFmtId="164" fontId="4" fillId="2" borderId="0" xfId="0" quotePrefix="1" applyNumberFormat="1" applyFont="1" applyFill="1" applyBorder="1" applyAlignment="1">
      <alignment horizontal="left" vertical="center"/>
    </xf>
    <xf numFmtId="164" fontId="5" fillId="2" borderId="1" xfId="0" applyNumberFormat="1" applyFont="1" applyFill="1" applyBorder="1" applyAlignment="1">
      <alignment vertical="center"/>
    </xf>
    <xf numFmtId="164" fontId="5" fillId="2" borderId="14" xfId="0" applyNumberFormat="1" applyFont="1" applyFill="1" applyBorder="1" applyAlignment="1">
      <alignment vertical="center"/>
    </xf>
    <xf numFmtId="3" fontId="5" fillId="2" borderId="15" xfId="1" applyNumberFormat="1" applyFont="1" applyFill="1" applyBorder="1" applyAlignment="1">
      <alignment vertical="center"/>
    </xf>
    <xf numFmtId="1" fontId="4" fillId="2" borderId="6" xfId="2" applyNumberFormat="1" applyFont="1" applyFill="1" applyBorder="1" applyAlignment="1">
      <alignment horizontal="left" vertical="center"/>
    </xf>
    <xf numFmtId="164" fontId="5" fillId="2" borderId="8" xfId="0" applyNumberFormat="1" applyFont="1" applyFill="1" applyBorder="1" applyAlignment="1">
      <alignment vertical="center"/>
    </xf>
    <xf numFmtId="164" fontId="5" fillId="2" borderId="2" xfId="0" applyNumberFormat="1" applyFont="1" applyFill="1" applyBorder="1" applyAlignment="1">
      <alignment vertical="center"/>
    </xf>
    <xf numFmtId="164" fontId="5" fillId="2" borderId="3" xfId="0" applyNumberFormat="1" applyFont="1" applyFill="1" applyBorder="1" applyAlignment="1">
      <alignment vertical="center"/>
    </xf>
    <xf numFmtId="164" fontId="5" fillId="2" borderId="5" xfId="0" applyNumberFormat="1" applyFont="1" applyFill="1" applyBorder="1" applyAlignment="1">
      <alignment vertical="center"/>
    </xf>
    <xf numFmtId="0" fontId="5" fillId="2" borderId="5" xfId="0" applyFont="1" applyFill="1" applyBorder="1" applyAlignment="1">
      <alignment horizontal="right" vertical="center"/>
    </xf>
    <xf numFmtId="0" fontId="10" fillId="2" borderId="1" xfId="0" applyFont="1" applyFill="1" applyBorder="1" applyAlignment="1">
      <alignment horizontal="right" vertical="center" wrapText="1"/>
    </xf>
    <xf numFmtId="0" fontId="10" fillId="2" borderId="6" xfId="0" applyFont="1" applyFill="1" applyBorder="1" applyAlignment="1">
      <alignment horizontal="right" vertical="center" wrapText="1"/>
    </xf>
    <xf numFmtId="0" fontId="10" fillId="2" borderId="13" xfId="0" applyFont="1" applyFill="1" applyBorder="1" applyAlignment="1">
      <alignment horizontal="right" vertical="center" wrapText="1"/>
    </xf>
    <xf numFmtId="0" fontId="10" fillId="2" borderId="5" xfId="0" applyFont="1" applyFill="1" applyBorder="1" applyAlignment="1">
      <alignment horizontal="right" vertical="center" wrapText="1"/>
    </xf>
    <xf numFmtId="0" fontId="9" fillId="2" borderId="10" xfId="0" applyFont="1" applyFill="1" applyBorder="1"/>
    <xf numFmtId="0" fontId="9" fillId="2" borderId="0" xfId="0" applyFont="1" applyFill="1"/>
    <xf numFmtId="0" fontId="9" fillId="2" borderId="12" xfId="0" applyFont="1" applyFill="1" applyBorder="1"/>
    <xf numFmtId="0" fontId="9" fillId="2" borderId="0" xfId="0" applyFont="1" applyFill="1" applyBorder="1"/>
    <xf numFmtId="3" fontId="9" fillId="2" borderId="12" xfId="0" applyNumberFormat="1" applyFont="1" applyFill="1" applyBorder="1"/>
    <xf numFmtId="3" fontId="9" fillId="2" borderId="2" xfId="0" applyNumberFormat="1" applyFont="1" applyFill="1" applyBorder="1"/>
    <xf numFmtId="3" fontId="9" fillId="2" borderId="0" xfId="0" applyNumberFormat="1" applyFont="1" applyFill="1" applyBorder="1"/>
    <xf numFmtId="0" fontId="9" fillId="2" borderId="13" xfId="0" applyFont="1" applyFill="1" applyBorder="1"/>
    <xf numFmtId="0" fontId="9" fillId="2" borderId="1" xfId="0" applyFont="1" applyFill="1" applyBorder="1"/>
    <xf numFmtId="0" fontId="9" fillId="2" borderId="15" xfId="0" applyFont="1" applyFill="1" applyBorder="1"/>
    <xf numFmtId="3" fontId="9" fillId="2" borderId="15" xfId="0" applyNumberFormat="1" applyFont="1" applyFill="1" applyBorder="1"/>
    <xf numFmtId="3" fontId="9" fillId="2" borderId="1" xfId="0" applyNumberFormat="1" applyFont="1" applyFill="1" applyBorder="1"/>
    <xf numFmtId="0" fontId="5" fillId="2" borderId="3" xfId="0" applyFont="1" applyFill="1" applyBorder="1" applyAlignment="1">
      <alignment horizontal="center" vertical="top" wrapText="1"/>
    </xf>
    <xf numFmtId="3" fontId="5" fillId="2" borderId="8" xfId="0" applyNumberFormat="1" applyFont="1" applyFill="1" applyBorder="1" applyAlignment="1">
      <alignment horizontal="right" vertical="center" indent="1"/>
    </xf>
    <xf numFmtId="3" fontId="5" fillId="2" borderId="11" xfId="0" applyNumberFormat="1" applyFont="1" applyFill="1" applyBorder="1" applyAlignment="1">
      <alignment horizontal="right" vertical="center" indent="1"/>
    </xf>
    <xf numFmtId="3" fontId="5" fillId="2" borderId="11" xfId="0" quotePrefix="1" applyNumberFormat="1" applyFont="1" applyFill="1" applyBorder="1" applyAlignment="1">
      <alignment horizontal="right" vertical="center" indent="1"/>
    </xf>
    <xf numFmtId="3" fontId="5" fillId="2" borderId="14" xfId="0" applyNumberFormat="1" applyFont="1" applyFill="1" applyBorder="1" applyAlignment="1">
      <alignment horizontal="right" vertical="center" indent="1"/>
    </xf>
    <xf numFmtId="0" fontId="5" fillId="2" borderId="7" xfId="0" applyFont="1" applyFill="1" applyBorder="1" applyAlignment="1">
      <alignment vertical="center" wrapText="1"/>
    </xf>
    <xf numFmtId="0" fontId="5" fillId="2" borderId="10" xfId="0" applyFont="1" applyFill="1" applyBorder="1" applyAlignment="1">
      <alignment vertical="center" wrapText="1"/>
    </xf>
    <xf numFmtId="3" fontId="5" fillId="2" borderId="11" xfId="0" applyNumberFormat="1" applyFont="1" applyFill="1" applyBorder="1" applyAlignment="1">
      <alignment horizontal="right" vertical="center" wrapText="1"/>
    </xf>
    <xf numFmtId="3" fontId="5" fillId="2" borderId="9" xfId="0" applyNumberFormat="1" applyFont="1" applyFill="1" applyBorder="1" applyAlignment="1">
      <alignment horizontal="right" vertical="center" wrapText="1"/>
    </xf>
    <xf numFmtId="3" fontId="5" fillId="2" borderId="12" xfId="0" applyNumberFormat="1" applyFont="1" applyFill="1" applyBorder="1" applyAlignment="1">
      <alignment horizontal="right" vertical="center" wrapText="1"/>
    </xf>
    <xf numFmtId="3" fontId="5" fillId="2" borderId="15" xfId="0" applyNumberFormat="1" applyFont="1" applyFill="1" applyBorder="1" applyAlignment="1">
      <alignment horizontal="right" vertical="center" wrapText="1"/>
    </xf>
    <xf numFmtId="0" fontId="5" fillId="2" borderId="7" xfId="0" applyFont="1" applyFill="1" applyBorder="1" applyAlignment="1">
      <alignment vertical="center"/>
    </xf>
    <xf numFmtId="0" fontId="5" fillId="2" borderId="10" xfId="0" applyFont="1" applyFill="1" applyBorder="1" applyAlignment="1">
      <alignment vertical="center"/>
    </xf>
    <xf numFmtId="0" fontId="4" fillId="2" borderId="1" xfId="0" applyFont="1" applyFill="1" applyBorder="1" applyAlignment="1">
      <alignment horizontal="right" wrapText="1"/>
    </xf>
    <xf numFmtId="0" fontId="4" fillId="2" borderId="1" xfId="0" applyFont="1" applyFill="1" applyBorder="1" applyAlignment="1">
      <alignment horizontal="center" vertical="top" wrapText="1"/>
    </xf>
    <xf numFmtId="0" fontId="4" fillId="2" borderId="14" xfId="0" applyFont="1" applyFill="1" applyBorder="1" applyAlignment="1">
      <alignment horizontal="left" wrapText="1"/>
    </xf>
    <xf numFmtId="0" fontId="4" fillId="2" borderId="14" xfId="0" applyFont="1" applyFill="1" applyBorder="1" applyAlignment="1">
      <alignment horizontal="right" wrapText="1"/>
    </xf>
    <xf numFmtId="0" fontId="4" fillId="2" borderId="15"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right" wrapText="1"/>
    </xf>
    <xf numFmtId="0" fontId="4" fillId="2" borderId="6" xfId="0" applyFont="1" applyFill="1" applyBorder="1" applyAlignment="1">
      <alignment horizontal="right" wrapText="1"/>
    </xf>
    <xf numFmtId="0" fontId="4" fillId="2" borderId="10" xfId="0" applyFont="1" applyFill="1" applyBorder="1" applyAlignment="1">
      <alignment vertical="center"/>
    </xf>
    <xf numFmtId="0" fontId="4" fillId="2" borderId="13" xfId="0" applyFont="1" applyFill="1" applyBorder="1" applyAlignment="1">
      <alignment vertical="center"/>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5" xfId="0" applyFont="1" applyFill="1" applyBorder="1" applyAlignment="1">
      <alignment horizontal="right" wrapText="1"/>
    </xf>
    <xf numFmtId="0" fontId="14" fillId="2" borderId="7" xfId="0" applyFont="1" applyFill="1" applyBorder="1" applyAlignment="1">
      <alignment horizontal="right" wrapText="1"/>
    </xf>
    <xf numFmtId="0" fontId="14" fillId="2" borderId="9" xfId="0" applyFont="1" applyFill="1" applyBorder="1" applyAlignment="1">
      <alignment horizontal="right" wrapText="1"/>
    </xf>
    <xf numFmtId="0" fontId="5" fillId="2" borderId="7" xfId="0" applyFont="1" applyFill="1" applyBorder="1" applyAlignment="1">
      <alignment vertical="center"/>
    </xf>
    <xf numFmtId="0" fontId="5" fillId="2" borderId="10" xfId="0" applyFont="1" applyFill="1" applyBorder="1" applyAlignment="1">
      <alignment vertical="center"/>
    </xf>
    <xf numFmtId="0" fontId="5" fillId="2" borderId="13" xfId="0" applyFont="1" applyFill="1" applyBorder="1" applyAlignment="1">
      <alignment vertical="center"/>
    </xf>
    <xf numFmtId="0" fontId="4" fillId="2" borderId="5" xfId="0" applyFont="1" applyFill="1" applyBorder="1" applyAlignment="1">
      <alignment horizontal="center" vertical="top" wrapText="1"/>
    </xf>
    <xf numFmtId="0" fontId="5" fillId="2" borderId="5" xfId="0" applyFont="1" applyFill="1" applyBorder="1" applyAlignment="1">
      <alignment horizontal="center" vertical="top" wrapText="1"/>
    </xf>
    <xf numFmtId="0" fontId="0" fillId="2" borderId="1" xfId="0" applyFill="1" applyBorder="1"/>
    <xf numFmtId="0" fontId="19" fillId="2" borderId="0" xfId="3" applyFont="1" applyFill="1"/>
    <xf numFmtId="0" fontId="19" fillId="2" borderId="0" xfId="3" applyFont="1" applyFill="1" applyAlignment="1"/>
    <xf numFmtId="0" fontId="20" fillId="2" borderId="2" xfId="0" applyFont="1" applyFill="1" applyBorder="1" applyAlignment="1">
      <alignment horizontal="left" wrapText="1"/>
    </xf>
    <xf numFmtId="0" fontId="21" fillId="2" borderId="1" xfId="0" applyFont="1" applyFill="1" applyBorder="1" applyAlignment="1">
      <alignment wrapText="1"/>
    </xf>
    <xf numFmtId="0" fontId="9" fillId="2" borderId="5" xfId="0" applyFont="1" applyFill="1" applyBorder="1" applyAlignment="1">
      <alignment horizontal="left" wrapText="1"/>
    </xf>
    <xf numFmtId="0" fontId="6" fillId="2" borderId="1" xfId="0" applyFont="1" applyFill="1" applyBorder="1" applyAlignment="1">
      <alignment horizontal="left" vertical="top" wrapText="1"/>
    </xf>
    <xf numFmtId="0" fontId="7" fillId="2" borderId="0" xfId="0" applyFont="1" applyFill="1" applyBorder="1" applyAlignment="1">
      <alignment vertical="center"/>
    </xf>
    <xf numFmtId="0" fontId="7" fillId="2" borderId="2" xfId="0" applyFont="1" applyFill="1" applyBorder="1" applyAlignment="1">
      <alignment vertical="center"/>
    </xf>
    <xf numFmtId="0" fontId="19" fillId="2" borderId="5" xfId="3" applyFont="1" applyFill="1" applyBorder="1"/>
    <xf numFmtId="0" fontId="2" fillId="2" borderId="1" xfId="0" applyFont="1" applyFill="1" applyBorder="1" applyAlignment="1">
      <alignment vertical="center"/>
    </xf>
    <xf numFmtId="0" fontId="4" fillId="2" borderId="5" xfId="0" applyFont="1" applyFill="1" applyBorder="1" applyAlignment="1">
      <alignment horizontal="left" vertical="center"/>
    </xf>
    <xf numFmtId="0" fontId="5" fillId="2" borderId="7" xfId="0" applyFont="1" applyFill="1" applyBorder="1" applyAlignment="1">
      <alignment vertical="center" wrapText="1"/>
    </xf>
    <xf numFmtId="0" fontId="5" fillId="2" borderId="10" xfId="0" applyFont="1" applyFill="1" applyBorder="1" applyAlignment="1">
      <alignment vertical="center" wrapText="1"/>
    </xf>
    <xf numFmtId="0" fontId="5" fillId="2" borderId="13" xfId="0" applyFont="1" applyFill="1" applyBorder="1" applyAlignment="1">
      <alignment vertical="center" wrapText="1"/>
    </xf>
    <xf numFmtId="3" fontId="5" fillId="2" borderId="8" xfId="0" applyNumberFormat="1" applyFont="1" applyFill="1" applyBorder="1" applyAlignment="1">
      <alignment horizontal="right" vertical="center" wrapText="1"/>
    </xf>
    <xf numFmtId="3" fontId="5" fillId="2" borderId="11" xfId="0" applyNumberFormat="1" applyFont="1" applyFill="1" applyBorder="1" applyAlignment="1">
      <alignment horizontal="right" vertical="center" wrapText="1"/>
    </xf>
    <xf numFmtId="3" fontId="5" fillId="2" borderId="14" xfId="0" applyNumberFormat="1" applyFont="1" applyFill="1" applyBorder="1" applyAlignment="1">
      <alignment horizontal="right" vertical="center" wrapText="1"/>
    </xf>
    <xf numFmtId="3" fontId="5" fillId="2" borderId="9" xfId="0" applyNumberFormat="1" applyFont="1" applyFill="1" applyBorder="1" applyAlignment="1">
      <alignment horizontal="right" vertical="center" wrapText="1"/>
    </xf>
    <xf numFmtId="3" fontId="5" fillId="2" borderId="12" xfId="0" applyNumberFormat="1" applyFont="1" applyFill="1" applyBorder="1" applyAlignment="1">
      <alignment horizontal="right" vertical="center" wrapText="1"/>
    </xf>
    <xf numFmtId="3" fontId="5" fillId="2" borderId="15" xfId="0" applyNumberFormat="1" applyFont="1" applyFill="1" applyBorder="1" applyAlignment="1">
      <alignment horizontal="right" vertical="center" wrapText="1"/>
    </xf>
    <xf numFmtId="0" fontId="4" fillId="2" borderId="7" xfId="0" applyFont="1" applyFill="1" applyBorder="1" applyAlignment="1">
      <alignment vertical="center" wrapText="1"/>
    </xf>
    <xf numFmtId="0" fontId="4" fillId="2" borderId="10" xfId="0" applyFont="1" applyFill="1" applyBorder="1" applyAlignment="1">
      <alignment vertical="center" wrapText="1"/>
    </xf>
    <xf numFmtId="0" fontId="4" fillId="2" borderId="0" xfId="0" applyFont="1" applyFill="1" applyBorder="1" applyAlignment="1">
      <alignment horizontal="left" vertical="center"/>
    </xf>
    <xf numFmtId="0" fontId="5" fillId="2" borderId="7" xfId="0" applyFont="1" applyFill="1" applyBorder="1" applyAlignment="1">
      <alignment vertical="center"/>
    </xf>
    <xf numFmtId="0" fontId="5" fillId="2" borderId="10" xfId="0" applyFont="1" applyFill="1" applyBorder="1" applyAlignment="1">
      <alignment vertical="center"/>
    </xf>
    <xf numFmtId="0" fontId="5" fillId="2" borderId="13" xfId="0" applyFont="1" applyFill="1" applyBorder="1" applyAlignment="1">
      <alignment vertical="center"/>
    </xf>
    <xf numFmtId="0" fontId="4" fillId="2" borderId="2" xfId="0" applyFont="1" applyFill="1" applyBorder="1" applyAlignment="1">
      <alignment horizontal="left" vertical="center"/>
    </xf>
    <xf numFmtId="0" fontId="4" fillId="2" borderId="13" xfId="0" applyFont="1" applyFill="1" applyBorder="1" applyAlignment="1">
      <alignment vertical="center" wrapText="1"/>
    </xf>
    <xf numFmtId="0" fontId="3" fillId="2" borderId="2" xfId="0" applyFont="1" applyFill="1" applyBorder="1" applyAlignment="1">
      <alignment vertical="top" wrapText="1"/>
    </xf>
    <xf numFmtId="0" fontId="3" fillId="2" borderId="2" xfId="0" applyFont="1" applyFill="1" applyBorder="1" applyAlignment="1">
      <alignment vertical="top"/>
    </xf>
    <xf numFmtId="0" fontId="4" fillId="2" borderId="1" xfId="0" applyFont="1" applyFill="1" applyBorder="1" applyAlignment="1">
      <alignment horizontal="lef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11"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4" fillId="2" borderId="2" xfId="0" applyFont="1" applyFill="1" applyBorder="1" applyAlignment="1">
      <alignment vertical="center"/>
    </xf>
    <xf numFmtId="0" fontId="11" fillId="2" borderId="2" xfId="0" applyFont="1" applyFill="1" applyBorder="1" applyAlignment="1">
      <alignment vertical="top" wrapText="1"/>
    </xf>
    <xf numFmtId="0" fontId="4" fillId="2" borderId="1" xfId="0" applyFont="1" applyFill="1" applyBorder="1" applyAlignment="1">
      <alignment horizontal="right" wrapText="1"/>
    </xf>
    <xf numFmtId="0" fontId="4" fillId="2" borderId="1" xfId="0" applyFont="1" applyFill="1" applyBorder="1" applyAlignment="1">
      <alignment horizontal="center" vertical="top" wrapText="1"/>
    </xf>
    <xf numFmtId="0" fontId="4" fillId="2" borderId="1" xfId="0" applyFont="1" applyFill="1" applyBorder="1" applyAlignment="1">
      <alignment vertical="center"/>
    </xf>
    <xf numFmtId="0" fontId="5" fillId="2" borderId="10" xfId="0" applyFont="1" applyFill="1" applyBorder="1" applyAlignment="1">
      <alignment horizontal="left" vertical="center"/>
    </xf>
    <xf numFmtId="0" fontId="4" fillId="2" borderId="7" xfId="0" applyFont="1" applyFill="1" applyBorder="1" applyAlignment="1">
      <alignment horizontal="left" wrapText="1"/>
    </xf>
    <xf numFmtId="0" fontId="4" fillId="2" borderId="13" xfId="0" applyFont="1" applyFill="1" applyBorder="1" applyAlignment="1">
      <alignment horizontal="left" wrapText="1"/>
    </xf>
    <xf numFmtId="0" fontId="4" fillId="2" borderId="8" xfId="0" applyFont="1" applyFill="1" applyBorder="1" applyAlignment="1">
      <alignment horizontal="left" wrapText="1"/>
    </xf>
    <xf numFmtId="0" fontId="4" fillId="2" borderId="14" xfId="0" applyFont="1" applyFill="1" applyBorder="1" applyAlignment="1">
      <alignment horizontal="left" wrapText="1"/>
    </xf>
    <xf numFmtId="0" fontId="4" fillId="2" borderId="8" xfId="0" applyFont="1" applyFill="1" applyBorder="1" applyAlignment="1">
      <alignment horizontal="right" wrapText="1"/>
    </xf>
    <xf numFmtId="0" fontId="4" fillId="2" borderId="14" xfId="0" applyFont="1" applyFill="1" applyBorder="1" applyAlignment="1">
      <alignment horizontal="right"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9" xfId="0" applyFont="1" applyFill="1" applyBorder="1" applyAlignment="1">
      <alignment horizontal="right" wrapText="1"/>
    </xf>
    <xf numFmtId="0" fontId="4" fillId="2" borderId="7" xfId="0" applyFont="1" applyFill="1" applyBorder="1" applyAlignment="1">
      <alignment horizontal="right" wrapText="1"/>
    </xf>
    <xf numFmtId="0" fontId="4" fillId="2" borderId="15" xfId="0" applyFont="1" applyFill="1" applyBorder="1" applyAlignment="1">
      <alignment horizontal="right" wrapText="1"/>
    </xf>
    <xf numFmtId="0" fontId="4" fillId="2" borderId="13" xfId="0" applyFont="1" applyFill="1" applyBorder="1" applyAlignment="1">
      <alignment horizontal="right" wrapText="1"/>
    </xf>
    <xf numFmtId="0" fontId="4" fillId="2" borderId="5" xfId="0" applyFont="1" applyFill="1" applyBorder="1" applyAlignment="1">
      <alignment vertical="center" wrapText="1"/>
    </xf>
    <xf numFmtId="0" fontId="4" fillId="2" borderId="4" xfId="0" applyFont="1" applyFill="1" applyBorder="1" applyAlignment="1">
      <alignment horizontal="right" wrapText="1"/>
    </xf>
    <xf numFmtId="0" fontId="4" fillId="2" borderId="6" xfId="0" applyFont="1" applyFill="1" applyBorder="1" applyAlignment="1">
      <alignment horizontal="right" wrapText="1"/>
    </xf>
    <xf numFmtId="0" fontId="5" fillId="2" borderId="4" xfId="0" quotePrefix="1" applyFont="1" applyFill="1" applyBorder="1" applyAlignment="1">
      <alignment horizontal="center" vertical="center"/>
    </xf>
    <xf numFmtId="0" fontId="5" fillId="2" borderId="6" xfId="0" quotePrefix="1" applyFont="1" applyFill="1" applyBorder="1" applyAlignment="1">
      <alignment horizontal="center" vertical="center"/>
    </xf>
    <xf numFmtId="0" fontId="5" fillId="2" borderId="4" xfId="0" quotePrefix="1" applyFont="1" applyFill="1" applyBorder="1" applyAlignment="1">
      <alignment horizontal="center" vertical="center" wrapText="1"/>
    </xf>
    <xf numFmtId="0" fontId="5" fillId="2" borderId="6" xfId="0" quotePrefix="1" applyFont="1" applyFill="1" applyBorder="1" applyAlignment="1">
      <alignment horizontal="center" vertical="center" wrapText="1"/>
    </xf>
    <xf numFmtId="0" fontId="4" fillId="2" borderId="7" xfId="0" applyFont="1" applyFill="1" applyBorder="1" applyAlignment="1">
      <alignment horizontal="left"/>
    </xf>
    <xf numFmtId="0" fontId="4" fillId="2" borderId="13" xfId="0" applyFont="1" applyFill="1" applyBorder="1" applyAlignment="1">
      <alignment horizontal="left"/>
    </xf>
    <xf numFmtId="0" fontId="4" fillId="2" borderId="6" xfId="0" applyFont="1" applyFill="1" applyBorder="1" applyAlignment="1">
      <alignment horizontal="center" wrapText="1"/>
    </xf>
    <xf numFmtId="0" fontId="4" fillId="2" borderId="7" xfId="0" applyFont="1" applyFill="1" applyBorder="1" applyAlignment="1">
      <alignment vertical="center"/>
    </xf>
    <xf numFmtId="0" fontId="4" fillId="2" borderId="10" xfId="0" applyFont="1" applyFill="1" applyBorder="1" applyAlignment="1">
      <alignment vertical="center"/>
    </xf>
    <xf numFmtId="0" fontId="4" fillId="2" borderId="13" xfId="0" applyFont="1" applyFill="1" applyBorder="1" applyAlignment="1">
      <alignment vertical="center"/>
    </xf>
    <xf numFmtId="0" fontId="2" fillId="2" borderId="1" xfId="0" applyFont="1" applyFill="1" applyBorder="1"/>
    <xf numFmtId="0" fontId="4" fillId="2" borderId="5" xfId="0" applyFont="1" applyFill="1" applyBorder="1" applyAlignment="1">
      <alignment horizontal="left" vertical="center" wrapText="1"/>
    </xf>
    <xf numFmtId="0" fontId="5" fillId="2" borderId="5" xfId="0" applyFont="1" applyFill="1" applyBorder="1" applyAlignment="1">
      <alignment horizontal="left" vertical="center" wrapText="1"/>
    </xf>
    <xf numFmtId="0" fontId="4" fillId="2" borderId="2" xfId="0" applyFont="1" applyFill="1" applyBorder="1" applyAlignment="1">
      <alignment horizontal="right" wrapText="1"/>
    </xf>
    <xf numFmtId="0" fontId="3" fillId="2" borderId="2"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5" xfId="0" applyFont="1" applyFill="1" applyBorder="1" applyAlignment="1">
      <alignment horizontal="right"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14" fillId="2" borderId="2" xfId="0" applyFont="1" applyFill="1" applyBorder="1" applyAlignment="1">
      <alignment horizontal="left" wrapText="1"/>
    </xf>
    <xf numFmtId="0" fontId="14" fillId="2" borderId="1" xfId="0" applyFont="1" applyFill="1" applyBorder="1" applyAlignment="1">
      <alignment horizontal="left" wrapText="1"/>
    </xf>
    <xf numFmtId="0" fontId="14" fillId="2" borderId="3" xfId="0" applyFont="1" applyFill="1" applyBorder="1" applyAlignment="1">
      <alignment horizontal="center"/>
    </xf>
    <xf numFmtId="0" fontId="14" fillId="2" borderId="7" xfId="0" applyFont="1" applyFill="1" applyBorder="1" applyAlignment="1">
      <alignment horizontal="right" wrapText="1"/>
    </xf>
    <xf numFmtId="0" fontId="14" fillId="2" borderId="14" xfId="0" applyFont="1" applyFill="1" applyBorder="1" applyAlignment="1">
      <alignment horizontal="right" wrapText="1"/>
    </xf>
    <xf numFmtId="0" fontId="14" fillId="2" borderId="8" xfId="0" applyFont="1" applyFill="1" applyBorder="1" applyAlignment="1">
      <alignment horizontal="right" wrapText="1"/>
    </xf>
    <xf numFmtId="0" fontId="14" fillId="2" borderId="9" xfId="0" applyFont="1" applyFill="1" applyBorder="1" applyAlignment="1">
      <alignment horizontal="right" wrapText="1"/>
    </xf>
    <xf numFmtId="0" fontId="14" fillId="2" borderId="15" xfId="0" applyFont="1" applyFill="1" applyBorder="1" applyAlignment="1">
      <alignment horizontal="right" wrapText="1"/>
    </xf>
    <xf numFmtId="0" fontId="17" fillId="2" borderId="2" xfId="0" applyFont="1" applyFill="1" applyBorder="1" applyAlignment="1">
      <alignment horizontal="left" vertical="top" wrapText="1"/>
    </xf>
    <xf numFmtId="0" fontId="16" fillId="2" borderId="1" xfId="0" applyFont="1" applyFill="1" applyBorder="1" applyAlignment="1">
      <alignment horizontal="left" wrapText="1"/>
    </xf>
    <xf numFmtId="0" fontId="10" fillId="2" borderId="7" xfId="0" applyFont="1" applyFill="1" applyBorder="1" applyAlignment="1">
      <alignment horizontal="left"/>
    </xf>
    <xf numFmtId="0" fontId="10" fillId="2" borderId="10" xfId="0" applyFont="1" applyFill="1" applyBorder="1" applyAlignment="1">
      <alignment horizontal="left"/>
    </xf>
    <xf numFmtId="0" fontId="10" fillId="2" borderId="13" xfId="0" applyFont="1" applyFill="1" applyBorder="1" applyAlignment="1">
      <alignment horizontal="left"/>
    </xf>
    <xf numFmtId="0" fontId="10" fillId="2" borderId="4"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4" fillId="2" borderId="5" xfId="0" applyFont="1" applyFill="1" applyBorder="1" applyAlignment="1">
      <alignment horizontal="left" vertical="top" wrapText="1"/>
    </xf>
    <xf numFmtId="0" fontId="5" fillId="2" borderId="5" xfId="0" quotePrefix="1" applyFont="1" applyFill="1" applyBorder="1" applyAlignment="1">
      <alignment horizontal="center" vertical="top" wrapText="1"/>
    </xf>
    <xf numFmtId="0" fontId="5" fillId="2" borderId="4" xfId="0" quotePrefix="1" applyFont="1" applyFill="1" applyBorder="1" applyAlignment="1">
      <alignment horizontal="center" vertical="top" wrapText="1"/>
    </xf>
    <xf numFmtId="0" fontId="5" fillId="2" borderId="6" xfId="0" quotePrefix="1" applyFont="1" applyFill="1" applyBorder="1" applyAlignment="1">
      <alignment horizontal="center" vertical="top" wrapText="1"/>
    </xf>
    <xf numFmtId="0" fontId="5" fillId="2" borderId="3" xfId="0" quotePrefix="1" applyFont="1" applyFill="1" applyBorder="1" applyAlignment="1">
      <alignment horizontal="center" vertical="top" wrapText="1"/>
    </xf>
    <xf numFmtId="0" fontId="5" fillId="2" borderId="1" xfId="0" applyFont="1" applyFill="1" applyBorder="1" applyAlignment="1">
      <alignment horizontal="center" vertical="top" wrapText="1"/>
    </xf>
    <xf numFmtId="0" fontId="4" fillId="2" borderId="1" xfId="0" applyFont="1" applyFill="1" applyBorder="1" applyAlignment="1">
      <alignment horizontal="left" vertical="center" wrapText="1"/>
    </xf>
    <xf numFmtId="3" fontId="5" fillId="2" borderId="9" xfId="0" applyNumberFormat="1" applyFont="1" applyFill="1" applyBorder="1" applyAlignment="1">
      <alignment vertical="center"/>
    </xf>
    <xf numFmtId="3" fontId="5" fillId="2" borderId="2" xfId="0" applyNumberFormat="1" applyFont="1" applyFill="1" applyBorder="1" applyAlignment="1">
      <alignment vertical="center"/>
    </xf>
    <xf numFmtId="3" fontId="5" fillId="2" borderId="7" xfId="0" applyNumberFormat="1" applyFont="1" applyFill="1" applyBorder="1" applyAlignment="1">
      <alignment vertical="center"/>
    </xf>
    <xf numFmtId="1" fontId="5" fillId="2" borderId="8" xfId="0" applyNumberFormat="1" applyFont="1" applyFill="1" applyBorder="1" applyAlignment="1">
      <alignment horizontal="right" vertical="center"/>
    </xf>
    <xf numFmtId="3" fontId="5" fillId="2" borderId="12" xfId="0" applyNumberFormat="1" applyFont="1" applyFill="1" applyBorder="1" applyAlignment="1">
      <alignment vertical="center"/>
    </xf>
    <xf numFmtId="3" fontId="5" fillId="2" borderId="0" xfId="0" applyNumberFormat="1" applyFont="1" applyFill="1" applyBorder="1" applyAlignment="1">
      <alignment vertical="center"/>
    </xf>
    <xf numFmtId="3" fontId="5" fillId="2" borderId="10" xfId="0" applyNumberFormat="1" applyFont="1" applyFill="1" applyBorder="1" applyAlignment="1">
      <alignment vertical="center"/>
    </xf>
    <xf numFmtId="1" fontId="5" fillId="2" borderId="11" xfId="0" applyNumberFormat="1" applyFont="1" applyFill="1" applyBorder="1" applyAlignment="1">
      <alignment horizontal="right" vertical="center"/>
    </xf>
    <xf numFmtId="3" fontId="5" fillId="2" borderId="6" xfId="0" applyNumberFormat="1" applyFont="1" applyFill="1" applyBorder="1" applyAlignment="1">
      <alignment vertical="center"/>
    </xf>
    <xf numFmtId="1" fontId="5" fillId="2" borderId="3" xfId="0" applyNumberFormat="1" applyFont="1" applyFill="1" applyBorder="1" applyAlignment="1">
      <alignment horizontal="right" vertical="center"/>
    </xf>
    <xf numFmtId="3" fontId="5" fillId="2" borderId="3" xfId="0" applyNumberFormat="1" applyFont="1" applyFill="1" applyBorder="1" applyAlignment="1">
      <alignment horizontal="right" vertical="center"/>
    </xf>
    <xf numFmtId="3" fontId="5" fillId="2" borderId="4" xfId="0" applyNumberFormat="1" applyFont="1" applyFill="1" applyBorder="1" applyAlignment="1">
      <alignment horizontal="righ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850929"/>
      <color rgb="FF974F07"/>
      <color rgb="FFB48570"/>
      <color rgb="FFB4856F"/>
      <color rgb="FFD0B2A4"/>
      <color rgb="FF0563C1"/>
      <color rgb="FF12684F"/>
      <color rgb="FFFF7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445770</xdr:colOff>
      <xdr:row>0</xdr:row>
      <xdr:rowOff>851535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4570" cy="8515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i.org/10.25814/3z94-995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zoomScaleNormal="100" workbookViewId="0">
      <selection sqref="A1:S1"/>
    </sheetView>
  </sheetViews>
  <sheetFormatPr defaultRowHeight="14.4" x14ac:dyDescent="0.3"/>
  <sheetData>
    <row r="1" spans="1:26" ht="67.95" customHeight="1" x14ac:dyDescent="0.3">
      <c r="A1" s="262"/>
      <c r="B1" s="262"/>
      <c r="C1" s="262"/>
      <c r="D1" s="262"/>
      <c r="E1" s="262"/>
      <c r="F1" s="262"/>
      <c r="G1" s="262"/>
      <c r="H1" s="262"/>
      <c r="I1" s="262"/>
      <c r="J1" s="262"/>
      <c r="K1" s="262"/>
      <c r="L1" s="262"/>
      <c r="M1" s="262"/>
      <c r="N1" s="262"/>
      <c r="O1" s="262"/>
      <c r="P1" s="262"/>
      <c r="Q1" s="262"/>
      <c r="R1" s="262"/>
      <c r="S1" s="262"/>
      <c r="T1" s="58"/>
      <c r="U1" s="58"/>
      <c r="V1" s="58"/>
      <c r="W1" s="58"/>
      <c r="X1" s="58"/>
      <c r="Y1" s="58"/>
      <c r="Z1" s="58"/>
    </row>
    <row r="2" spans="1:26" ht="67.5" customHeight="1" x14ac:dyDescent="0.65">
      <c r="A2" s="265" t="s">
        <v>234</v>
      </c>
      <c r="B2" s="265"/>
      <c r="C2" s="265"/>
      <c r="D2" s="265"/>
      <c r="E2" s="265"/>
      <c r="F2" s="265"/>
      <c r="G2" s="265"/>
      <c r="H2" s="265"/>
      <c r="I2" s="265"/>
      <c r="J2" s="265"/>
      <c r="K2" s="265"/>
      <c r="L2" s="265"/>
      <c r="M2" s="265"/>
      <c r="N2" s="265"/>
      <c r="O2" s="265"/>
      <c r="P2" s="265"/>
      <c r="Q2" s="265"/>
      <c r="R2" s="265"/>
      <c r="S2" s="265"/>
      <c r="T2" s="58"/>
      <c r="U2" s="58"/>
      <c r="V2" s="58"/>
      <c r="W2" s="58"/>
      <c r="X2" s="58"/>
      <c r="Y2" s="58"/>
      <c r="Z2" s="58"/>
    </row>
    <row r="3" spans="1:26" ht="23.4" x14ac:dyDescent="0.45">
      <c r="A3" s="266" t="s">
        <v>235</v>
      </c>
      <c r="B3" s="266"/>
      <c r="C3" s="266"/>
      <c r="D3" s="266"/>
      <c r="E3" s="266"/>
      <c r="F3" s="266"/>
      <c r="G3" s="266"/>
      <c r="H3" s="266"/>
      <c r="I3" s="266"/>
      <c r="J3" s="266"/>
      <c r="K3" s="266"/>
      <c r="L3" s="266"/>
      <c r="M3" s="266"/>
      <c r="N3" s="266"/>
      <c r="O3" s="266"/>
      <c r="P3" s="266"/>
      <c r="Q3" s="266"/>
      <c r="R3" s="266"/>
      <c r="S3" s="266"/>
      <c r="T3" s="58"/>
      <c r="U3" s="58"/>
      <c r="V3" s="58"/>
      <c r="W3" s="58"/>
      <c r="X3" s="58"/>
      <c r="Y3" s="58"/>
      <c r="Z3" s="58"/>
    </row>
    <row r="4" spans="1:26" ht="15.6" customHeight="1" x14ac:dyDescent="0.3">
      <c r="A4" s="263" t="s">
        <v>283</v>
      </c>
      <c r="B4" s="263"/>
      <c r="C4" s="263"/>
      <c r="D4" s="263"/>
      <c r="E4" s="263"/>
      <c r="F4" s="263"/>
      <c r="G4" s="263"/>
      <c r="H4" s="263"/>
      <c r="I4" s="263"/>
      <c r="J4" s="263"/>
      <c r="K4" s="263"/>
      <c r="L4" s="263"/>
      <c r="M4" s="263"/>
      <c r="N4" s="263"/>
      <c r="O4" s="263"/>
      <c r="P4" s="263"/>
      <c r="Q4" s="263"/>
      <c r="R4" s="263"/>
      <c r="S4" s="263"/>
      <c r="T4" s="58"/>
      <c r="U4" s="58"/>
      <c r="V4" s="58"/>
      <c r="W4" s="58"/>
      <c r="X4" s="58"/>
      <c r="Y4" s="58"/>
      <c r="Z4" s="58"/>
    </row>
    <row r="5" spans="1:26" ht="15.6" customHeight="1" x14ac:dyDescent="0.3">
      <c r="A5" s="263" t="s">
        <v>284</v>
      </c>
      <c r="B5" s="263"/>
      <c r="C5" s="263"/>
      <c r="D5" s="263"/>
      <c r="E5" s="263"/>
      <c r="F5" s="263"/>
      <c r="G5" s="263"/>
      <c r="H5" s="263"/>
      <c r="I5" s="263"/>
      <c r="J5" s="263"/>
      <c r="K5" s="263"/>
      <c r="L5" s="263"/>
      <c r="M5" s="263"/>
      <c r="N5" s="263"/>
      <c r="O5" s="263"/>
      <c r="P5" s="263"/>
      <c r="Q5" s="263"/>
      <c r="R5" s="263"/>
      <c r="S5" s="263"/>
      <c r="T5" s="58"/>
      <c r="U5" s="58"/>
      <c r="V5" s="58"/>
      <c r="W5" s="58"/>
      <c r="X5" s="58"/>
      <c r="Y5" s="58"/>
      <c r="Z5" s="58"/>
    </row>
    <row r="6" spans="1:26" ht="15.6" customHeight="1" x14ac:dyDescent="0.3">
      <c r="A6" s="263" t="s">
        <v>285</v>
      </c>
      <c r="B6" s="263"/>
      <c r="C6" s="263"/>
      <c r="D6" s="263"/>
      <c r="E6" s="263"/>
      <c r="F6" s="263"/>
      <c r="G6" s="263"/>
      <c r="H6" s="263"/>
      <c r="I6" s="263"/>
      <c r="J6" s="263"/>
      <c r="K6" s="263"/>
      <c r="L6" s="263"/>
      <c r="M6" s="263"/>
      <c r="N6" s="263"/>
      <c r="O6" s="263"/>
      <c r="P6" s="263"/>
      <c r="Q6" s="263"/>
      <c r="R6" s="263"/>
      <c r="S6" s="263"/>
      <c r="T6" s="58"/>
      <c r="U6" s="58"/>
      <c r="V6" s="58"/>
      <c r="W6" s="58"/>
      <c r="X6" s="58"/>
      <c r="Y6" s="58"/>
      <c r="Z6" s="58"/>
    </row>
    <row r="7" spans="1:26" ht="15.6" customHeight="1" x14ac:dyDescent="0.3">
      <c r="A7" s="263" t="s">
        <v>286</v>
      </c>
      <c r="B7" s="263"/>
      <c r="C7" s="263"/>
      <c r="D7" s="263"/>
      <c r="E7" s="263"/>
      <c r="F7" s="263"/>
      <c r="G7" s="263"/>
      <c r="H7" s="263"/>
      <c r="I7" s="263"/>
      <c r="J7" s="263"/>
      <c r="K7" s="263"/>
      <c r="L7" s="263"/>
      <c r="M7" s="263"/>
      <c r="N7" s="263"/>
      <c r="O7" s="263"/>
      <c r="P7" s="263"/>
      <c r="Q7" s="263"/>
      <c r="R7" s="263"/>
      <c r="S7" s="263"/>
      <c r="T7" s="58"/>
      <c r="U7" s="58"/>
      <c r="V7" s="58"/>
      <c r="W7" s="58"/>
      <c r="X7" s="58"/>
      <c r="Y7" s="58"/>
      <c r="Z7" s="58"/>
    </row>
    <row r="8" spans="1:26" ht="15.6" customHeight="1" x14ac:dyDescent="0.3">
      <c r="A8" s="263" t="s">
        <v>287</v>
      </c>
      <c r="B8" s="263"/>
      <c r="C8" s="263"/>
      <c r="D8" s="263"/>
      <c r="E8" s="263"/>
      <c r="F8" s="263"/>
      <c r="G8" s="263"/>
      <c r="H8" s="263"/>
      <c r="I8" s="263"/>
      <c r="J8" s="263"/>
      <c r="K8" s="263"/>
      <c r="L8" s="263"/>
      <c r="M8" s="263"/>
      <c r="N8" s="263"/>
      <c r="O8" s="263"/>
      <c r="P8" s="263"/>
      <c r="Q8" s="263"/>
      <c r="R8" s="263"/>
      <c r="S8" s="263"/>
      <c r="T8" s="58"/>
      <c r="U8" s="58"/>
      <c r="V8" s="58"/>
      <c r="W8" s="58"/>
      <c r="X8" s="58"/>
      <c r="Y8" s="58"/>
      <c r="Z8" s="58"/>
    </row>
    <row r="9" spans="1:26" ht="15.6" customHeight="1" x14ac:dyDescent="0.3">
      <c r="A9" s="263" t="s">
        <v>288</v>
      </c>
      <c r="B9" s="263"/>
      <c r="C9" s="263"/>
      <c r="D9" s="263"/>
      <c r="E9" s="263"/>
      <c r="F9" s="263"/>
      <c r="G9" s="263"/>
      <c r="H9" s="263"/>
      <c r="I9" s="263"/>
      <c r="J9" s="263"/>
      <c r="K9" s="263"/>
      <c r="L9" s="263"/>
      <c r="M9" s="263"/>
      <c r="N9" s="263"/>
      <c r="O9" s="263"/>
      <c r="P9" s="263"/>
      <c r="Q9" s="263"/>
      <c r="R9" s="263"/>
      <c r="S9" s="263"/>
      <c r="T9" s="58"/>
      <c r="U9" s="58"/>
      <c r="V9" s="58"/>
      <c r="W9" s="58"/>
      <c r="X9" s="58"/>
      <c r="Y9" s="58"/>
      <c r="Z9" s="58"/>
    </row>
    <row r="10" spans="1:26" ht="15.6" customHeight="1" x14ac:dyDescent="0.3">
      <c r="A10" s="263" t="s">
        <v>289</v>
      </c>
      <c r="B10" s="263"/>
      <c r="C10" s="263"/>
      <c r="D10" s="263"/>
      <c r="E10" s="263"/>
      <c r="F10" s="263"/>
      <c r="G10" s="263"/>
      <c r="H10" s="263"/>
      <c r="I10" s="263"/>
      <c r="J10" s="263"/>
      <c r="K10" s="263"/>
      <c r="L10" s="263"/>
      <c r="M10" s="263"/>
      <c r="N10" s="263"/>
      <c r="O10" s="263"/>
      <c r="P10" s="263"/>
      <c r="Q10" s="263"/>
      <c r="R10" s="263"/>
      <c r="S10" s="263"/>
      <c r="T10" s="58"/>
      <c r="U10" s="58"/>
      <c r="V10" s="58"/>
      <c r="W10" s="58"/>
      <c r="X10" s="58"/>
      <c r="Y10" s="58"/>
      <c r="Z10" s="58"/>
    </row>
    <row r="11" spans="1:26" ht="15.6" customHeight="1" x14ac:dyDescent="0.3">
      <c r="A11" s="264" t="s">
        <v>290</v>
      </c>
      <c r="B11" s="264"/>
      <c r="C11" s="264"/>
      <c r="D11" s="264"/>
      <c r="E11" s="264"/>
      <c r="F11" s="264"/>
      <c r="G11" s="264"/>
      <c r="H11" s="264"/>
      <c r="I11" s="264"/>
      <c r="J11" s="264"/>
      <c r="K11" s="264"/>
      <c r="L11" s="264"/>
      <c r="M11" s="264"/>
      <c r="N11" s="264"/>
      <c r="O11" s="264"/>
      <c r="P11" s="264"/>
      <c r="Q11" s="264"/>
      <c r="R11" s="264"/>
      <c r="S11" s="264"/>
      <c r="T11" s="58"/>
      <c r="U11" s="58"/>
      <c r="V11" s="58"/>
      <c r="W11" s="58"/>
      <c r="X11" s="58"/>
      <c r="Y11" s="58"/>
      <c r="Z11" s="58"/>
    </row>
    <row r="12" spans="1:26" ht="15.6" customHeight="1" x14ac:dyDescent="0.3">
      <c r="A12" s="263" t="s">
        <v>291</v>
      </c>
      <c r="B12" s="263"/>
      <c r="C12" s="263"/>
      <c r="D12" s="263"/>
      <c r="E12" s="263"/>
      <c r="F12" s="263"/>
      <c r="G12" s="263"/>
      <c r="H12" s="263"/>
      <c r="I12" s="263"/>
      <c r="J12" s="263"/>
      <c r="K12" s="263"/>
      <c r="L12" s="263"/>
      <c r="M12" s="263"/>
      <c r="N12" s="263"/>
      <c r="O12" s="263"/>
      <c r="P12" s="263"/>
      <c r="Q12" s="263"/>
      <c r="R12" s="263"/>
      <c r="S12" s="263"/>
      <c r="T12" s="58"/>
      <c r="U12" s="58"/>
      <c r="V12" s="58"/>
      <c r="W12" s="58"/>
      <c r="X12" s="58"/>
      <c r="Y12" s="58"/>
      <c r="Z12" s="58"/>
    </row>
    <row r="13" spans="1:26" ht="15.6" customHeight="1" x14ac:dyDescent="0.3">
      <c r="A13" s="263" t="s">
        <v>282</v>
      </c>
      <c r="B13" s="263"/>
      <c r="C13" s="263"/>
      <c r="D13" s="263"/>
      <c r="E13" s="263"/>
      <c r="F13" s="263"/>
      <c r="G13" s="263"/>
      <c r="H13" s="263"/>
      <c r="I13" s="263"/>
      <c r="J13" s="263"/>
      <c r="K13" s="263"/>
      <c r="L13" s="263"/>
      <c r="M13" s="263"/>
      <c r="N13" s="263"/>
      <c r="O13" s="263"/>
      <c r="P13" s="263"/>
      <c r="Q13" s="263"/>
      <c r="R13" s="263"/>
      <c r="S13" s="263"/>
      <c r="T13" s="58"/>
      <c r="U13" s="58"/>
      <c r="V13" s="58"/>
      <c r="W13" s="58"/>
      <c r="X13" s="58"/>
      <c r="Y13" s="58"/>
      <c r="Z13" s="58"/>
    </row>
    <row r="14" spans="1:26" ht="15.6" customHeight="1" x14ac:dyDescent="0.3">
      <c r="A14" s="263" t="s">
        <v>292</v>
      </c>
      <c r="B14" s="263"/>
      <c r="C14" s="263"/>
      <c r="D14" s="263"/>
      <c r="E14" s="263"/>
      <c r="F14" s="263"/>
      <c r="G14" s="263"/>
      <c r="H14" s="263"/>
      <c r="I14" s="263"/>
      <c r="J14" s="263"/>
      <c r="K14" s="263"/>
      <c r="L14" s="263"/>
      <c r="M14" s="263"/>
      <c r="N14" s="263"/>
      <c r="O14" s="263"/>
      <c r="P14" s="263"/>
      <c r="Q14" s="263"/>
      <c r="R14" s="263"/>
      <c r="S14" s="263"/>
      <c r="T14" s="58"/>
      <c r="U14" s="58"/>
      <c r="V14" s="58"/>
      <c r="W14" s="58"/>
      <c r="X14" s="58"/>
      <c r="Y14" s="58"/>
      <c r="Z14" s="58"/>
    </row>
    <row r="15" spans="1:26" ht="15.6" customHeight="1" x14ac:dyDescent="0.3">
      <c r="A15" s="271" t="s">
        <v>296</v>
      </c>
      <c r="B15" s="271"/>
      <c r="C15" s="271"/>
      <c r="D15" s="271"/>
      <c r="E15" s="271"/>
      <c r="F15" s="271"/>
      <c r="G15" s="271"/>
      <c r="H15" s="271"/>
      <c r="I15" s="271"/>
      <c r="J15" s="271"/>
      <c r="K15" s="271"/>
      <c r="L15" s="271"/>
      <c r="M15" s="271"/>
      <c r="N15" s="271"/>
      <c r="O15" s="271"/>
      <c r="P15" s="271"/>
      <c r="Q15" s="271"/>
      <c r="R15" s="271"/>
      <c r="S15" s="271"/>
      <c r="T15" s="58"/>
      <c r="U15" s="58"/>
      <c r="V15" s="58"/>
      <c r="W15" s="58"/>
      <c r="X15" s="58"/>
      <c r="Y15" s="58"/>
      <c r="Z15" s="58"/>
    </row>
    <row r="16" spans="1:26" x14ac:dyDescent="0.3">
      <c r="A16" s="270" t="s">
        <v>42</v>
      </c>
      <c r="B16" s="270"/>
      <c r="C16" s="270"/>
      <c r="D16" s="270"/>
      <c r="E16" s="270"/>
      <c r="F16" s="270"/>
      <c r="G16" s="270"/>
      <c r="H16" s="270"/>
      <c r="I16" s="270"/>
      <c r="J16" s="270"/>
      <c r="K16" s="270"/>
      <c r="L16" s="270"/>
      <c r="M16" s="270"/>
      <c r="N16" s="270"/>
      <c r="O16" s="270"/>
      <c r="P16" s="270"/>
      <c r="Q16" s="270"/>
      <c r="R16" s="270"/>
      <c r="S16" s="270"/>
      <c r="T16" s="58"/>
      <c r="U16" s="58"/>
      <c r="V16" s="58"/>
      <c r="W16" s="58"/>
      <c r="X16" s="58"/>
      <c r="Y16" s="58"/>
      <c r="Z16" s="58"/>
    </row>
    <row r="17" spans="1:26" ht="37.950000000000003" customHeight="1" x14ac:dyDescent="0.3">
      <c r="A17" s="268" t="s">
        <v>43</v>
      </c>
      <c r="B17" s="268"/>
      <c r="C17" s="268"/>
      <c r="D17" s="268"/>
      <c r="E17" s="268"/>
      <c r="F17" s="268"/>
      <c r="G17" s="268"/>
      <c r="H17" s="268"/>
      <c r="I17" s="268"/>
      <c r="J17" s="268"/>
      <c r="K17" s="268"/>
      <c r="L17" s="268"/>
      <c r="M17" s="268"/>
      <c r="N17" s="268"/>
      <c r="O17" s="268"/>
      <c r="P17" s="268"/>
      <c r="Q17" s="268"/>
      <c r="R17" s="268"/>
      <c r="S17" s="268"/>
      <c r="T17" s="58"/>
      <c r="U17" s="58"/>
      <c r="V17" s="58"/>
      <c r="W17" s="58"/>
      <c r="X17" s="58"/>
      <c r="Y17" s="58"/>
      <c r="Z17" s="58"/>
    </row>
    <row r="18" spans="1:26" x14ac:dyDescent="0.3">
      <c r="A18" s="269" t="s">
        <v>44</v>
      </c>
      <c r="B18" s="269"/>
      <c r="C18" s="269"/>
      <c r="D18" s="269"/>
      <c r="E18" s="269"/>
      <c r="F18" s="269"/>
      <c r="G18" s="269"/>
      <c r="H18" s="269"/>
      <c r="I18" s="269"/>
      <c r="J18" s="269"/>
      <c r="K18" s="269"/>
      <c r="L18" s="269"/>
      <c r="M18" s="269"/>
      <c r="N18" s="269"/>
      <c r="O18" s="269"/>
      <c r="P18" s="269"/>
      <c r="Q18" s="269"/>
      <c r="R18" s="269"/>
      <c r="S18" s="269"/>
      <c r="T18" s="58"/>
      <c r="U18" s="58"/>
      <c r="V18" s="58"/>
      <c r="W18" s="58"/>
      <c r="X18" s="58"/>
      <c r="Y18" s="58"/>
      <c r="Z18" s="58"/>
    </row>
    <row r="19" spans="1:26" ht="37.5" customHeight="1" x14ac:dyDescent="0.3">
      <c r="A19" s="268" t="s">
        <v>45</v>
      </c>
      <c r="B19" s="268"/>
      <c r="C19" s="268"/>
      <c r="D19" s="268"/>
      <c r="E19" s="268"/>
      <c r="F19" s="268"/>
      <c r="G19" s="268"/>
      <c r="H19" s="268"/>
      <c r="I19" s="268"/>
      <c r="J19" s="268"/>
      <c r="K19" s="268"/>
      <c r="L19" s="268"/>
      <c r="M19" s="268"/>
      <c r="N19" s="268"/>
      <c r="O19" s="268"/>
      <c r="P19" s="268"/>
      <c r="Q19" s="268"/>
      <c r="R19" s="268"/>
      <c r="S19" s="268"/>
      <c r="T19" s="58"/>
      <c r="U19" s="58"/>
      <c r="V19" s="58"/>
      <c r="W19" s="58"/>
      <c r="X19" s="58"/>
      <c r="Y19" s="58"/>
      <c r="Z19" s="58"/>
    </row>
    <row r="20" spans="1:26" ht="52.5" customHeight="1" x14ac:dyDescent="0.3">
      <c r="A20" s="267" t="s">
        <v>46</v>
      </c>
      <c r="B20" s="267"/>
      <c r="C20" s="267"/>
      <c r="D20" s="267"/>
      <c r="E20" s="267"/>
      <c r="F20" s="267"/>
      <c r="G20" s="267"/>
      <c r="H20" s="267"/>
      <c r="I20" s="267"/>
      <c r="J20" s="267"/>
      <c r="K20" s="267"/>
      <c r="L20" s="267"/>
      <c r="M20" s="267"/>
      <c r="N20" s="267"/>
      <c r="O20" s="267"/>
      <c r="P20" s="267"/>
      <c r="Q20" s="267"/>
      <c r="R20" s="267"/>
      <c r="S20" s="267"/>
      <c r="T20" s="58"/>
      <c r="U20" s="58"/>
      <c r="V20" s="58"/>
      <c r="W20" s="58"/>
      <c r="X20" s="58"/>
      <c r="Y20" s="58"/>
      <c r="Z20" s="58"/>
    </row>
    <row r="21" spans="1:26" x14ac:dyDescent="0.3">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x14ac:dyDescent="0.3">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x14ac:dyDescent="0.3">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x14ac:dyDescent="0.3">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x14ac:dyDescent="0.3">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3">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x14ac:dyDescent="0.3">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x14ac:dyDescent="0.3">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x14ac:dyDescent="0.3">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3">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x14ac:dyDescent="0.3">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x14ac:dyDescent="0.3">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x14ac:dyDescent="0.3">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x14ac:dyDescent="0.3">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x14ac:dyDescent="0.3">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x14ac:dyDescent="0.3">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x14ac:dyDescent="0.3">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sheetData>
  <mergeCells count="20">
    <mergeCell ref="A14:S14"/>
    <mergeCell ref="A20:S20"/>
    <mergeCell ref="A19:S19"/>
    <mergeCell ref="A18:S18"/>
    <mergeCell ref="A17:S17"/>
    <mergeCell ref="A16:S16"/>
    <mergeCell ref="A15:S15"/>
    <mergeCell ref="A1:S1"/>
    <mergeCell ref="A13:S13"/>
    <mergeCell ref="A12:S12"/>
    <mergeCell ref="A10:S10"/>
    <mergeCell ref="A9:S9"/>
    <mergeCell ref="A8:S8"/>
    <mergeCell ref="A7:S7"/>
    <mergeCell ref="A6:S6"/>
    <mergeCell ref="A5:S5"/>
    <mergeCell ref="A4:S4"/>
    <mergeCell ref="A11:S11"/>
    <mergeCell ref="A2:S2"/>
    <mergeCell ref="A3:S3"/>
  </mergeCells>
  <hyperlinks>
    <hyperlink ref="A4:R4" location="'Table 1'!A1" display="Table 1 Areas of native forest and non-forest ecosystems in RFA regions, and areas reserved before and immediatedly after RFAs"/>
    <hyperlink ref="A5:R5" location="'Table 2'!A1" display="Table 2 Proportions of native forest and non-forest ecosystems reserved before and immediately after RFAs"/>
    <hyperlink ref="A6:R6" location="'Table 3'!A1" display="Table 3 Areas of native forest and non-forest ecosystems in RFA regions, and areas reserved in most recent data"/>
    <hyperlink ref="A7:R7" location="'Table 4'!A1" display="Table 4 Change in area of native forest and non-forest ecosystems in RFA regions, and areas reserved in most recent data"/>
    <hyperlink ref="A8:R8" location="'Table 5'!A1" display="Table 5 Changes in areas in the CAR reserve system in RFA regions, by jurisdiction"/>
    <hyperlink ref="A9:R9" location="'Table 6'!A1" display="Table 6 Areas of old-growth forest reserved before and immediately after RFAs"/>
    <hyperlink ref="A10:R10" location="'Table 7'!A1" display="Table 7 Areas of old-growth forest reserved subsequent to RFAs"/>
    <hyperlink ref="A11:R11" location="'Table 8'!A1" display="Table 8 Old-growth forest areas in RFA regions, Victoria"/>
    <hyperlink ref="A12:R12" location="'Table 9'!A1" display="Table 9 Area of reserved high-quality wilderness before and after RFAs"/>
    <hyperlink ref="A13:R13" location="'Table 10'!A1" display="Table 10 Net harvestable areas (NHA) before and after RFAs"/>
    <hyperlink ref="A14:R14" location="'Table 11'!A1" display="Table 11 Average annual harvest and sustainable yield for multiple-use public forests in areas covered by regional forest agreements, by state and five-yearly reporting periods between 1992 and 2016"/>
    <hyperlink ref="A4:S4" location="'Table A1'!A1" display="Table A1 Areas of native forest and non-forest ecosystems in RFA regions, and areas reserved before and immediatedly after RFAs"/>
    <hyperlink ref="A5:S5" location="'Table A2'!A1" display="Table A2 Proportions of native forest and non-forest ecosystems reserved before and immediately after RFAs were signed"/>
    <hyperlink ref="A6:S6" location="'Table A3'!A1" display="Table A3 Areas of native forest and non-forest ecosystems in RFA regions, and areas reserved in most recent data"/>
    <hyperlink ref="A7:S7" location="'Table A4'!A1" display="Table A4 Change in area of native forest and non-forest ecosystems in RFA regions, and areas reserved in most recent data"/>
    <hyperlink ref="A8:S8" location="'Table A5'!A1" display="Table A5 Changes in areas in the CAR reserve system in RFA regions, by jurisdiction"/>
    <hyperlink ref="A9:S9" location="'Table A6'!A1" display="Table A6 Areas of old-growth forest reserved before and immediately after RFAs were signed"/>
    <hyperlink ref="A10:S10" location="'Table A7'!A1" display="Table A7 Areas of old-growth forest reserved subsequent to RFAs being signed"/>
    <hyperlink ref="A11:S11" location="'Table A8'!A1" display="Table A8 Old-growth forest areas in RFA regions, Victoria"/>
    <hyperlink ref="A12:S12" location="'Table A9'!A1" display="Table A9 Area of reserved high-quality wilderness before and after RFAs were signed"/>
    <hyperlink ref="A13:S13" location="'Table A10'!A1" display="Table A10 Net harvestable areas (NHA) before and after RFAs were signed"/>
    <hyperlink ref="A14:S14" location="'Table A11'!A1" display="Table A11 Average annual harvest and sustainable yield for multiple-use public forests in areas covered by regional forest agreements, by state and five-yearly reporting periods between 1992 and 2016"/>
    <hyperlink ref="A15:S15" r:id="rId1" display="This report can be accessed at doi.org/10.25814/3z94-9957."/>
  </hyperlinks>
  <pageMargins left="0.7" right="0.7" top="0.75" bottom="0.75" header="0.3" footer="0.3"/>
  <pageSetup paperSize="9"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workbookViewId="0"/>
  </sheetViews>
  <sheetFormatPr defaultRowHeight="14.4" x14ac:dyDescent="0.3"/>
  <cols>
    <col min="1" max="1" width="32.33203125" customWidth="1"/>
    <col min="4" max="4" width="10.109375" customWidth="1"/>
    <col min="5" max="6" width="9.44140625" customWidth="1"/>
    <col min="8" max="8" width="11" customWidth="1"/>
    <col min="9" max="9" width="11.44140625" customWidth="1"/>
    <col min="10" max="10" width="10" customWidth="1"/>
    <col min="11" max="11" width="9.6640625" customWidth="1"/>
    <col min="12" max="12" width="11" customWidth="1"/>
    <col min="13" max="13" width="12.88671875" customWidth="1"/>
    <col min="14" max="14" width="13.33203125" customWidth="1"/>
  </cols>
  <sheetData>
    <row r="1" spans="1:25" x14ac:dyDescent="0.3">
      <c r="A1" s="57" t="s">
        <v>63</v>
      </c>
      <c r="B1" s="58"/>
      <c r="C1" s="58"/>
      <c r="D1" s="58"/>
      <c r="E1" s="58"/>
      <c r="F1" s="58"/>
      <c r="G1" s="58"/>
      <c r="H1" s="58"/>
      <c r="I1" s="58"/>
      <c r="J1" s="58"/>
      <c r="K1" s="58"/>
      <c r="L1" s="58"/>
      <c r="M1" s="58"/>
      <c r="N1" s="58"/>
      <c r="O1" s="58"/>
      <c r="P1" s="58"/>
      <c r="Q1" s="58"/>
      <c r="R1" s="58"/>
      <c r="S1" s="58"/>
      <c r="T1" s="58"/>
      <c r="U1" s="58"/>
      <c r="V1" s="58"/>
      <c r="W1" s="58"/>
      <c r="X1" s="58"/>
      <c r="Y1" s="58"/>
    </row>
    <row r="2" spans="1:25" x14ac:dyDescent="0.3">
      <c r="A2" s="58"/>
      <c r="B2" s="58"/>
      <c r="C2" s="58"/>
      <c r="D2" s="58"/>
      <c r="E2" s="58"/>
      <c r="F2" s="58"/>
      <c r="G2" s="58"/>
      <c r="H2" s="58"/>
      <c r="I2" s="58"/>
      <c r="J2" s="58"/>
      <c r="K2" s="58"/>
      <c r="L2" s="58"/>
      <c r="M2" s="58"/>
      <c r="N2" s="58"/>
      <c r="O2" s="58"/>
      <c r="P2" s="58"/>
      <c r="Q2" s="58"/>
      <c r="R2" s="58"/>
      <c r="S2" s="58"/>
      <c r="T2" s="58"/>
      <c r="U2" s="58"/>
      <c r="V2" s="58"/>
      <c r="W2" s="58"/>
      <c r="X2" s="58"/>
      <c r="Y2" s="58"/>
    </row>
    <row r="3" spans="1:25" ht="15.6" x14ac:dyDescent="0.3">
      <c r="A3" s="329" t="s">
        <v>291</v>
      </c>
      <c r="B3" s="329"/>
      <c r="C3" s="329"/>
      <c r="D3" s="329"/>
      <c r="E3" s="329"/>
      <c r="F3" s="329"/>
      <c r="G3" s="329"/>
      <c r="H3" s="329"/>
      <c r="I3" s="329"/>
      <c r="J3" s="329"/>
      <c r="K3" s="329"/>
      <c r="L3" s="329"/>
      <c r="M3" s="329"/>
      <c r="N3" s="329"/>
      <c r="O3" s="58"/>
      <c r="P3" s="58"/>
      <c r="Q3" s="58"/>
      <c r="R3" s="58"/>
      <c r="S3" s="58"/>
      <c r="T3" s="58"/>
      <c r="U3" s="58"/>
      <c r="V3" s="58"/>
      <c r="W3" s="58"/>
      <c r="X3" s="58"/>
      <c r="Y3" s="58"/>
    </row>
    <row r="4" spans="1:25" ht="62.4" x14ac:dyDescent="0.3">
      <c r="A4" s="117" t="s">
        <v>177</v>
      </c>
      <c r="B4" s="248" t="s">
        <v>178</v>
      </c>
      <c r="C4" s="248" t="s">
        <v>179</v>
      </c>
      <c r="D4" s="254" t="s">
        <v>180</v>
      </c>
      <c r="E4" s="254" t="s">
        <v>181</v>
      </c>
      <c r="F4" s="254" t="s">
        <v>195</v>
      </c>
      <c r="G4" s="248" t="s">
        <v>182</v>
      </c>
      <c r="H4" s="249" t="s">
        <v>183</v>
      </c>
      <c r="I4" s="248" t="s">
        <v>184</v>
      </c>
      <c r="J4" s="249" t="s">
        <v>185</v>
      </c>
      <c r="K4" s="248" t="s">
        <v>186</v>
      </c>
      <c r="L4" s="249" t="s">
        <v>187</v>
      </c>
      <c r="M4" s="2" t="s">
        <v>188</v>
      </c>
      <c r="N4" s="248" t="s">
        <v>189</v>
      </c>
      <c r="O4" s="58"/>
      <c r="P4" s="58"/>
      <c r="Q4" s="58"/>
      <c r="R4" s="58"/>
      <c r="S4" s="58"/>
      <c r="T4" s="58"/>
      <c r="U4" s="58"/>
      <c r="V4" s="58"/>
      <c r="W4" s="58"/>
      <c r="X4" s="58"/>
      <c r="Y4" s="58"/>
    </row>
    <row r="5" spans="1:25" ht="31.8" x14ac:dyDescent="0.3">
      <c r="A5" s="120" t="s">
        <v>249</v>
      </c>
      <c r="B5" s="125" t="s">
        <v>190</v>
      </c>
      <c r="C5" s="126" t="s">
        <v>191</v>
      </c>
      <c r="D5" s="127" t="s">
        <v>192</v>
      </c>
      <c r="E5" s="127" t="s">
        <v>193</v>
      </c>
      <c r="F5" s="128" t="s">
        <v>262</v>
      </c>
      <c r="G5" s="126" t="s">
        <v>194</v>
      </c>
      <c r="H5" s="128" t="s">
        <v>263</v>
      </c>
      <c r="I5" s="126" t="s">
        <v>264</v>
      </c>
      <c r="J5" s="128" t="s">
        <v>265</v>
      </c>
      <c r="K5" s="126" t="s">
        <v>269</v>
      </c>
      <c r="L5" s="128" t="s">
        <v>270</v>
      </c>
      <c r="M5" s="125" t="s">
        <v>271</v>
      </c>
      <c r="N5" s="126" t="s">
        <v>272</v>
      </c>
      <c r="O5" s="58"/>
      <c r="P5" s="58"/>
      <c r="Q5" s="58"/>
      <c r="R5" s="58"/>
      <c r="S5" s="58"/>
      <c r="T5" s="58"/>
      <c r="U5" s="58"/>
      <c r="V5" s="58"/>
      <c r="W5" s="58"/>
      <c r="X5" s="58"/>
      <c r="Y5" s="58"/>
    </row>
    <row r="6" spans="1:25" ht="12" customHeight="1" x14ac:dyDescent="0.3">
      <c r="A6" s="316" t="s">
        <v>19</v>
      </c>
      <c r="B6" s="316"/>
      <c r="C6" s="316"/>
      <c r="D6" s="316"/>
      <c r="E6" s="316"/>
      <c r="F6" s="316"/>
      <c r="G6" s="316"/>
      <c r="H6" s="316"/>
      <c r="I6" s="316"/>
      <c r="J6" s="316"/>
      <c r="K6" s="316"/>
      <c r="L6" s="316"/>
      <c r="M6" s="316"/>
      <c r="N6" s="316"/>
      <c r="O6" s="58"/>
      <c r="P6" s="58"/>
      <c r="Q6" s="58"/>
      <c r="R6" s="58"/>
      <c r="S6" s="58"/>
      <c r="T6" s="58"/>
      <c r="U6" s="58"/>
      <c r="V6" s="58"/>
      <c r="W6" s="58"/>
      <c r="X6" s="58"/>
      <c r="Y6" s="58"/>
    </row>
    <row r="7" spans="1:25" ht="12" customHeight="1" x14ac:dyDescent="0.3">
      <c r="A7" s="240" t="s">
        <v>20</v>
      </c>
      <c r="B7" s="154">
        <v>814000</v>
      </c>
      <c r="C7" s="155">
        <v>90858</v>
      </c>
      <c r="D7" s="156">
        <v>90353</v>
      </c>
      <c r="E7" s="156">
        <v>86394.125</v>
      </c>
      <c r="F7" s="157">
        <v>95.086976380725957</v>
      </c>
      <c r="G7" s="155">
        <v>90056</v>
      </c>
      <c r="H7" s="158">
        <v>99.117303924805739</v>
      </c>
      <c r="I7" s="155">
        <v>3661.875</v>
      </c>
      <c r="J7" s="158">
        <v>4.030327544079773</v>
      </c>
      <c r="K7" s="155">
        <v>90056</v>
      </c>
      <c r="L7" s="158">
        <v>99.117303924805739</v>
      </c>
      <c r="M7" s="159">
        <v>0</v>
      </c>
      <c r="N7" s="160">
        <v>99.671289276504382</v>
      </c>
      <c r="O7" s="58"/>
      <c r="P7" s="58"/>
      <c r="Q7" s="58"/>
      <c r="R7" s="58"/>
      <c r="S7" s="58"/>
      <c r="T7" s="58"/>
      <c r="U7" s="58"/>
      <c r="V7" s="58"/>
      <c r="W7" s="58"/>
      <c r="X7" s="58"/>
      <c r="Y7" s="58"/>
    </row>
    <row r="8" spans="1:25" ht="12" customHeight="1" x14ac:dyDescent="0.3">
      <c r="A8" s="241" t="s">
        <v>24</v>
      </c>
      <c r="B8" s="161">
        <v>3907000</v>
      </c>
      <c r="C8" s="162">
        <v>302300</v>
      </c>
      <c r="D8" s="163">
        <v>220383</v>
      </c>
      <c r="E8" s="163">
        <v>121056</v>
      </c>
      <c r="F8" s="164">
        <v>40.044988422097255</v>
      </c>
      <c r="G8" s="162">
        <v>177710</v>
      </c>
      <c r="H8" s="165">
        <v>58.785974197816735</v>
      </c>
      <c r="I8" s="162">
        <v>56654</v>
      </c>
      <c r="J8" s="165">
        <v>18.740985775719484</v>
      </c>
      <c r="K8" s="162">
        <v>177710</v>
      </c>
      <c r="L8" s="165">
        <v>58.785974197816735</v>
      </c>
      <c r="M8" s="166">
        <v>0</v>
      </c>
      <c r="N8" s="167">
        <v>80.63689123026731</v>
      </c>
      <c r="O8" s="58"/>
      <c r="P8" s="58"/>
      <c r="Q8" s="58"/>
      <c r="R8" s="58"/>
      <c r="S8" s="58"/>
      <c r="T8" s="58"/>
      <c r="U8" s="58"/>
      <c r="V8" s="58"/>
      <c r="W8" s="58"/>
      <c r="X8" s="58"/>
      <c r="Y8" s="58"/>
    </row>
    <row r="9" spans="1:25" ht="12" customHeight="1" x14ac:dyDescent="0.3">
      <c r="A9" s="241" t="s">
        <v>25</v>
      </c>
      <c r="B9" s="161">
        <v>5790000</v>
      </c>
      <c r="C9" s="162">
        <v>496967</v>
      </c>
      <c r="D9" s="163">
        <v>449476</v>
      </c>
      <c r="E9" s="163">
        <v>389386</v>
      </c>
      <c r="F9" s="164">
        <v>78.35248618117501</v>
      </c>
      <c r="G9" s="162">
        <v>420225</v>
      </c>
      <c r="H9" s="165">
        <v>84.557928393635791</v>
      </c>
      <c r="I9" s="162">
        <v>30839</v>
      </c>
      <c r="J9" s="165">
        <v>6.2054422124607873</v>
      </c>
      <c r="K9" s="162">
        <v>420225</v>
      </c>
      <c r="L9" s="165">
        <v>84.557928393635791</v>
      </c>
      <c r="M9" s="166">
        <v>0</v>
      </c>
      <c r="N9" s="167">
        <v>93.492199805996307</v>
      </c>
      <c r="O9" s="58"/>
      <c r="P9" s="58"/>
      <c r="Q9" s="58"/>
      <c r="R9" s="58"/>
      <c r="S9" s="58"/>
      <c r="T9" s="58"/>
      <c r="U9" s="58"/>
      <c r="V9" s="58"/>
      <c r="W9" s="58"/>
      <c r="X9" s="58"/>
      <c r="Y9" s="58"/>
    </row>
    <row r="10" spans="1:25" ht="12" customHeight="1" x14ac:dyDescent="0.3">
      <c r="A10" s="241" t="s">
        <v>26</v>
      </c>
      <c r="B10" s="161">
        <v>4512000</v>
      </c>
      <c r="C10" s="162">
        <v>860478</v>
      </c>
      <c r="D10" s="163">
        <v>828058</v>
      </c>
      <c r="E10" s="163">
        <v>740826</v>
      </c>
      <c r="F10" s="164">
        <v>86.094705500896012</v>
      </c>
      <c r="G10" s="162">
        <v>802197</v>
      </c>
      <c r="H10" s="165">
        <v>93.226904116084313</v>
      </c>
      <c r="I10" s="162">
        <v>61371</v>
      </c>
      <c r="J10" s="165">
        <v>7.1321986151883028</v>
      </c>
      <c r="K10" s="162">
        <v>802197</v>
      </c>
      <c r="L10" s="165">
        <v>93.226904116084313</v>
      </c>
      <c r="M10" s="166">
        <v>0</v>
      </c>
      <c r="N10" s="167">
        <v>96.876909588458787</v>
      </c>
      <c r="O10" s="58"/>
      <c r="P10" s="58"/>
      <c r="Q10" s="58"/>
      <c r="R10" s="58"/>
      <c r="S10" s="58"/>
      <c r="T10" s="58"/>
      <c r="U10" s="58"/>
      <c r="V10" s="58"/>
      <c r="W10" s="58"/>
      <c r="X10" s="58"/>
      <c r="Y10" s="58"/>
    </row>
    <row r="11" spans="1:25" ht="12" customHeight="1" x14ac:dyDescent="0.3">
      <c r="A11" s="251" t="s">
        <v>27</v>
      </c>
      <c r="B11" s="168">
        <v>15023000</v>
      </c>
      <c r="C11" s="169">
        <v>1750603</v>
      </c>
      <c r="D11" s="170">
        <v>1588270</v>
      </c>
      <c r="E11" s="170">
        <v>1337662.125</v>
      </c>
      <c r="F11" s="171">
        <v>76.411506492334354</v>
      </c>
      <c r="G11" s="169">
        <v>1490188</v>
      </c>
      <c r="H11" s="172">
        <v>85.124268609159245</v>
      </c>
      <c r="I11" s="169">
        <v>152525.875</v>
      </c>
      <c r="J11" s="172">
        <v>8.712762116824889</v>
      </c>
      <c r="K11" s="169">
        <v>1490188</v>
      </c>
      <c r="L11" s="172">
        <v>85.124268609159245</v>
      </c>
      <c r="M11" s="173">
        <v>0</v>
      </c>
      <c r="N11" s="174">
        <v>93.824601610557394</v>
      </c>
      <c r="O11" s="58"/>
      <c r="P11" s="58"/>
      <c r="Q11" s="58"/>
      <c r="R11" s="58"/>
      <c r="S11" s="58"/>
      <c r="T11" s="58"/>
      <c r="U11" s="58"/>
      <c r="V11" s="58"/>
      <c r="W11" s="58"/>
      <c r="X11" s="58"/>
      <c r="Y11" s="58"/>
    </row>
    <row r="12" spans="1:25" ht="12" customHeight="1" x14ac:dyDescent="0.3">
      <c r="A12" s="316" t="s">
        <v>30</v>
      </c>
      <c r="B12" s="316"/>
      <c r="C12" s="316"/>
      <c r="D12" s="316"/>
      <c r="E12" s="316"/>
      <c r="F12" s="316"/>
      <c r="G12" s="316"/>
      <c r="H12" s="316"/>
      <c r="I12" s="316"/>
      <c r="J12" s="316"/>
      <c r="K12" s="316"/>
      <c r="L12" s="316"/>
      <c r="M12" s="316"/>
      <c r="N12" s="316"/>
      <c r="O12" s="58"/>
      <c r="P12" s="58"/>
      <c r="Q12" s="58"/>
      <c r="R12" s="58"/>
      <c r="S12" s="58"/>
      <c r="T12" s="58"/>
      <c r="U12" s="58"/>
      <c r="V12" s="58"/>
      <c r="W12" s="58"/>
      <c r="X12" s="58"/>
      <c r="Y12" s="58"/>
    </row>
    <row r="13" spans="1:25" ht="12" customHeight="1" x14ac:dyDescent="0.3">
      <c r="A13" s="240" t="s">
        <v>103</v>
      </c>
      <c r="B13" s="154">
        <v>1225000</v>
      </c>
      <c r="C13" s="155">
        <v>201670</v>
      </c>
      <c r="D13" s="156">
        <v>201670</v>
      </c>
      <c r="E13" s="156">
        <v>187040</v>
      </c>
      <c r="F13" s="157">
        <v>92.745574453314816</v>
      </c>
      <c r="G13" s="155">
        <v>187040</v>
      </c>
      <c r="H13" s="158">
        <v>92.745574453314816</v>
      </c>
      <c r="I13" s="155">
        <v>0</v>
      </c>
      <c r="J13" s="158">
        <v>0</v>
      </c>
      <c r="K13" s="155">
        <v>187040</v>
      </c>
      <c r="L13" s="158">
        <v>92.745574453314816</v>
      </c>
      <c r="M13" s="159">
        <v>0</v>
      </c>
      <c r="N13" s="160">
        <v>92.745574453314816</v>
      </c>
      <c r="O13" s="58"/>
      <c r="P13" s="58"/>
      <c r="Q13" s="58"/>
      <c r="R13" s="58"/>
      <c r="S13" s="58"/>
      <c r="T13" s="58"/>
      <c r="U13" s="58"/>
      <c r="V13" s="58"/>
      <c r="W13" s="58"/>
      <c r="X13" s="58"/>
      <c r="Y13" s="58"/>
    </row>
    <row r="14" spans="1:25" ht="12" customHeight="1" x14ac:dyDescent="0.3">
      <c r="A14" s="241" t="s">
        <v>104</v>
      </c>
      <c r="B14" s="161">
        <v>1130000</v>
      </c>
      <c r="C14" s="162">
        <v>0</v>
      </c>
      <c r="D14" s="163">
        <v>0</v>
      </c>
      <c r="E14" s="163">
        <v>0</v>
      </c>
      <c r="F14" s="175" t="s">
        <v>101</v>
      </c>
      <c r="G14" s="162">
        <v>0</v>
      </c>
      <c r="H14" s="176" t="s">
        <v>101</v>
      </c>
      <c r="I14" s="162">
        <v>0</v>
      </c>
      <c r="J14" s="176" t="s">
        <v>101</v>
      </c>
      <c r="K14" s="162" t="s">
        <v>101</v>
      </c>
      <c r="L14" s="176" t="s">
        <v>101</v>
      </c>
      <c r="M14" s="166" t="s">
        <v>101</v>
      </c>
      <c r="N14" s="162" t="s">
        <v>101</v>
      </c>
      <c r="O14" s="58"/>
      <c r="P14" s="58"/>
      <c r="Q14" s="58"/>
      <c r="R14" s="58"/>
      <c r="S14" s="58"/>
      <c r="T14" s="58"/>
      <c r="U14" s="58"/>
      <c r="V14" s="58"/>
      <c r="W14" s="58"/>
      <c r="X14" s="58"/>
      <c r="Y14" s="58"/>
    </row>
    <row r="15" spans="1:25" ht="12" customHeight="1" x14ac:dyDescent="0.3">
      <c r="A15" s="241" t="s">
        <v>105</v>
      </c>
      <c r="B15" s="161">
        <v>2318000</v>
      </c>
      <c r="C15" s="162">
        <v>75350</v>
      </c>
      <c r="D15" s="163">
        <v>75350</v>
      </c>
      <c r="E15" s="163">
        <v>68770</v>
      </c>
      <c r="F15" s="164">
        <v>91.267418712674186</v>
      </c>
      <c r="G15" s="162">
        <v>68770</v>
      </c>
      <c r="H15" s="165">
        <v>91.267418712674186</v>
      </c>
      <c r="I15" s="162">
        <v>0</v>
      </c>
      <c r="J15" s="165">
        <v>0</v>
      </c>
      <c r="K15" s="162">
        <v>68770</v>
      </c>
      <c r="L15" s="165">
        <v>91.267418712674186</v>
      </c>
      <c r="M15" s="166">
        <v>0</v>
      </c>
      <c r="N15" s="167">
        <v>91.267418712674186</v>
      </c>
      <c r="O15" s="58"/>
      <c r="P15" s="58"/>
      <c r="Q15" s="58"/>
      <c r="R15" s="58"/>
      <c r="S15" s="58"/>
      <c r="T15" s="58"/>
      <c r="U15" s="58"/>
      <c r="V15" s="58"/>
      <c r="W15" s="58"/>
      <c r="X15" s="58"/>
      <c r="Y15" s="58"/>
    </row>
    <row r="16" spans="1:25" ht="12" customHeight="1" x14ac:dyDescent="0.3">
      <c r="A16" s="241" t="s">
        <v>106</v>
      </c>
      <c r="B16" s="161">
        <v>2662000</v>
      </c>
      <c r="C16" s="162">
        <v>146578</v>
      </c>
      <c r="D16" s="163">
        <v>146578</v>
      </c>
      <c r="E16" s="163">
        <v>146578</v>
      </c>
      <c r="F16" s="164">
        <v>100</v>
      </c>
      <c r="G16" s="162">
        <v>146578</v>
      </c>
      <c r="H16" s="165">
        <v>100</v>
      </c>
      <c r="I16" s="162">
        <v>0</v>
      </c>
      <c r="J16" s="165">
        <v>0</v>
      </c>
      <c r="K16" s="162">
        <v>146578</v>
      </c>
      <c r="L16" s="165">
        <v>100</v>
      </c>
      <c r="M16" s="166">
        <v>0</v>
      </c>
      <c r="N16" s="167">
        <v>100</v>
      </c>
      <c r="O16" s="58"/>
      <c r="P16" s="58"/>
      <c r="Q16" s="58"/>
      <c r="R16" s="58"/>
      <c r="S16" s="58"/>
      <c r="T16" s="58"/>
      <c r="U16" s="58"/>
      <c r="V16" s="58"/>
      <c r="W16" s="58"/>
      <c r="X16" s="58"/>
      <c r="Y16" s="58"/>
    </row>
    <row r="17" spans="1:25" ht="12" customHeight="1" x14ac:dyDescent="0.3">
      <c r="A17" s="241" t="s">
        <v>36</v>
      </c>
      <c r="B17" s="161">
        <v>5779000</v>
      </c>
      <c r="C17" s="162">
        <v>12800</v>
      </c>
      <c r="D17" s="163">
        <v>12800</v>
      </c>
      <c r="E17" s="163">
        <v>12800</v>
      </c>
      <c r="F17" s="164">
        <v>100</v>
      </c>
      <c r="G17" s="162">
        <v>12800</v>
      </c>
      <c r="H17" s="165">
        <v>100</v>
      </c>
      <c r="I17" s="162">
        <v>0</v>
      </c>
      <c r="J17" s="165">
        <v>0</v>
      </c>
      <c r="K17" s="162">
        <v>12800</v>
      </c>
      <c r="L17" s="165">
        <v>100</v>
      </c>
      <c r="M17" s="166">
        <v>0</v>
      </c>
      <c r="N17" s="167">
        <v>100</v>
      </c>
      <c r="O17" s="58"/>
      <c r="P17" s="58"/>
      <c r="Q17" s="58"/>
      <c r="R17" s="58"/>
      <c r="S17" s="58"/>
      <c r="T17" s="58"/>
      <c r="U17" s="58"/>
      <c r="V17" s="58"/>
      <c r="W17" s="58"/>
      <c r="X17" s="58"/>
      <c r="Y17" s="58"/>
    </row>
    <row r="18" spans="1:25" ht="12" customHeight="1" x14ac:dyDescent="0.3">
      <c r="A18" s="251" t="s">
        <v>37</v>
      </c>
      <c r="B18" s="168">
        <v>13114000</v>
      </c>
      <c r="C18" s="169">
        <v>436398</v>
      </c>
      <c r="D18" s="170">
        <v>436398</v>
      </c>
      <c r="E18" s="170">
        <v>415188</v>
      </c>
      <c r="F18" s="171">
        <v>95.139757744077656</v>
      </c>
      <c r="G18" s="169">
        <v>415188</v>
      </c>
      <c r="H18" s="172">
        <v>95.139757744077656</v>
      </c>
      <c r="I18" s="169">
        <v>0</v>
      </c>
      <c r="J18" s="172">
        <v>0</v>
      </c>
      <c r="K18" s="169">
        <v>415188</v>
      </c>
      <c r="L18" s="172">
        <v>95.139757744077656</v>
      </c>
      <c r="M18" s="173">
        <v>0</v>
      </c>
      <c r="N18" s="174">
        <v>95.139757744077656</v>
      </c>
      <c r="O18" s="58"/>
      <c r="P18" s="58"/>
      <c r="Q18" s="58"/>
      <c r="R18" s="58"/>
      <c r="S18" s="58"/>
      <c r="T18" s="58"/>
      <c r="U18" s="58"/>
      <c r="V18" s="58"/>
      <c r="W18" s="58"/>
      <c r="X18" s="58"/>
      <c r="Y18" s="58"/>
    </row>
    <row r="19" spans="1:25" ht="12" customHeight="1" x14ac:dyDescent="0.3">
      <c r="A19" s="316" t="s">
        <v>28</v>
      </c>
      <c r="B19" s="316"/>
      <c r="C19" s="316"/>
      <c r="D19" s="316"/>
      <c r="E19" s="316"/>
      <c r="F19" s="316"/>
      <c r="G19" s="316"/>
      <c r="H19" s="316"/>
      <c r="I19" s="316"/>
      <c r="J19" s="316"/>
      <c r="K19" s="316"/>
      <c r="L19" s="316"/>
      <c r="M19" s="316"/>
      <c r="N19" s="316"/>
      <c r="O19" s="58"/>
      <c r="P19" s="58"/>
      <c r="Q19" s="58"/>
      <c r="R19" s="58"/>
      <c r="S19" s="58"/>
      <c r="T19" s="58"/>
      <c r="U19" s="58"/>
      <c r="V19" s="58"/>
      <c r="W19" s="58"/>
      <c r="X19" s="58"/>
      <c r="Y19" s="58"/>
    </row>
    <row r="20" spans="1:25" ht="12" customHeight="1" x14ac:dyDescent="0.3">
      <c r="A20" s="177" t="s">
        <v>29</v>
      </c>
      <c r="B20" s="178">
        <v>6796000</v>
      </c>
      <c r="C20" s="179">
        <v>1937900</v>
      </c>
      <c r="D20" s="180">
        <v>1934100</v>
      </c>
      <c r="E20" s="180">
        <v>1659600</v>
      </c>
      <c r="F20" s="181">
        <v>85.639093864492494</v>
      </c>
      <c r="G20" s="179">
        <v>1836300</v>
      </c>
      <c r="H20" s="182">
        <v>94.757211414417668</v>
      </c>
      <c r="I20" s="179">
        <v>176700</v>
      </c>
      <c r="J20" s="182">
        <v>9.1181175499251772</v>
      </c>
      <c r="K20" s="179">
        <v>1880800</v>
      </c>
      <c r="L20" s="182">
        <v>97.053511533102849</v>
      </c>
      <c r="M20" s="183">
        <v>44500</v>
      </c>
      <c r="N20" s="184">
        <v>97.244196266997577</v>
      </c>
      <c r="O20" s="58"/>
      <c r="P20" s="58"/>
      <c r="Q20" s="58"/>
      <c r="R20" s="58"/>
      <c r="S20" s="58"/>
      <c r="T20" s="58"/>
      <c r="U20" s="58"/>
      <c r="V20" s="58"/>
      <c r="W20" s="58"/>
      <c r="X20" s="58"/>
      <c r="Y20" s="58"/>
    </row>
    <row r="21" spans="1:25" ht="12" customHeight="1" x14ac:dyDescent="0.3">
      <c r="A21" s="316" t="s">
        <v>38</v>
      </c>
      <c r="B21" s="316"/>
      <c r="C21" s="316"/>
      <c r="D21" s="316"/>
      <c r="E21" s="316"/>
      <c r="F21" s="316"/>
      <c r="G21" s="316"/>
      <c r="H21" s="316"/>
      <c r="I21" s="316"/>
      <c r="J21" s="316"/>
      <c r="K21" s="316"/>
      <c r="L21" s="316"/>
      <c r="M21" s="316"/>
      <c r="N21" s="316"/>
      <c r="O21" s="58"/>
      <c r="P21" s="58"/>
      <c r="Q21" s="58"/>
      <c r="R21" s="58"/>
      <c r="S21" s="58"/>
      <c r="T21" s="58"/>
      <c r="U21" s="58"/>
      <c r="V21" s="58"/>
      <c r="W21" s="58"/>
      <c r="X21" s="58"/>
      <c r="Y21" s="58"/>
    </row>
    <row r="22" spans="1:25" ht="12" customHeight="1" x14ac:dyDescent="0.3">
      <c r="A22" s="177" t="s">
        <v>39</v>
      </c>
      <c r="B22" s="178">
        <v>4257000</v>
      </c>
      <c r="C22" s="179">
        <v>0</v>
      </c>
      <c r="D22" s="180">
        <v>0</v>
      </c>
      <c r="E22" s="180">
        <v>0</v>
      </c>
      <c r="F22" s="185" t="s">
        <v>101</v>
      </c>
      <c r="G22" s="179">
        <v>0</v>
      </c>
      <c r="H22" s="186" t="s">
        <v>101</v>
      </c>
      <c r="I22" s="169">
        <v>0</v>
      </c>
      <c r="J22" s="186" t="s">
        <v>101</v>
      </c>
      <c r="K22" s="179">
        <v>0</v>
      </c>
      <c r="L22" s="186" t="s">
        <v>101</v>
      </c>
      <c r="M22" s="183" t="s">
        <v>101</v>
      </c>
      <c r="N22" s="179" t="s">
        <v>101</v>
      </c>
      <c r="O22" s="58"/>
      <c r="P22" s="58"/>
      <c r="Q22" s="58"/>
      <c r="R22" s="58"/>
      <c r="S22" s="58"/>
      <c r="T22" s="58"/>
      <c r="U22" s="58"/>
      <c r="V22" s="58"/>
      <c r="W22" s="58"/>
      <c r="X22" s="58"/>
      <c r="Y22" s="58"/>
    </row>
    <row r="23" spans="1:25" ht="12" customHeight="1" x14ac:dyDescent="0.3">
      <c r="A23" s="316" t="s">
        <v>23</v>
      </c>
      <c r="B23" s="316"/>
      <c r="C23" s="316"/>
      <c r="D23" s="316"/>
      <c r="E23" s="316"/>
      <c r="F23" s="316"/>
      <c r="G23" s="316"/>
      <c r="H23" s="316"/>
      <c r="I23" s="316"/>
      <c r="J23" s="316"/>
      <c r="K23" s="316"/>
      <c r="L23" s="316"/>
      <c r="M23" s="316"/>
      <c r="N23" s="316"/>
      <c r="O23" s="58"/>
      <c r="P23" s="58"/>
      <c r="Q23" s="58"/>
      <c r="R23" s="58"/>
      <c r="S23" s="58"/>
      <c r="T23" s="58"/>
      <c r="U23" s="58"/>
      <c r="V23" s="58"/>
      <c r="W23" s="58"/>
      <c r="X23" s="58"/>
      <c r="Y23" s="58"/>
    </row>
    <row r="24" spans="1:25" ht="12" customHeight="1" x14ac:dyDescent="0.3">
      <c r="A24" s="144" t="s">
        <v>41</v>
      </c>
      <c r="B24" s="178">
        <v>39190000</v>
      </c>
      <c r="C24" s="179">
        <v>4124901</v>
      </c>
      <c r="D24" s="180">
        <v>3958768</v>
      </c>
      <c r="E24" s="180">
        <v>3412450.125</v>
      </c>
      <c r="F24" s="181">
        <v>82.728049109542269</v>
      </c>
      <c r="G24" s="179">
        <v>3741676</v>
      </c>
      <c r="H24" s="182">
        <v>90.709473997072905</v>
      </c>
      <c r="I24" s="179">
        <v>329225.875</v>
      </c>
      <c r="J24" s="182">
        <v>7.9814248875306344</v>
      </c>
      <c r="K24" s="179">
        <v>3786176</v>
      </c>
      <c r="L24" s="182">
        <v>91.788287767391267</v>
      </c>
      <c r="M24" s="183">
        <v>44500</v>
      </c>
      <c r="N24" s="184">
        <v>95.640259797997757</v>
      </c>
      <c r="O24" s="58"/>
      <c r="P24" s="58"/>
      <c r="Q24" s="58"/>
      <c r="R24" s="58"/>
      <c r="S24" s="58"/>
      <c r="T24" s="58"/>
      <c r="U24" s="58"/>
      <c r="V24" s="58"/>
      <c r="W24" s="58"/>
      <c r="X24" s="58"/>
      <c r="Y24" s="58"/>
    </row>
    <row r="25" spans="1:25" ht="90.75" customHeight="1" x14ac:dyDescent="0.3">
      <c r="A25" s="291" t="s">
        <v>233</v>
      </c>
      <c r="B25" s="291"/>
      <c r="C25" s="291"/>
      <c r="D25" s="291"/>
      <c r="E25" s="291"/>
      <c r="F25" s="291"/>
      <c r="G25" s="291"/>
      <c r="H25" s="291"/>
      <c r="I25" s="291"/>
      <c r="J25" s="291"/>
      <c r="K25" s="291"/>
      <c r="L25" s="291"/>
      <c r="M25" s="291"/>
      <c r="N25" s="291"/>
      <c r="O25" s="58"/>
      <c r="P25" s="58"/>
      <c r="Q25" s="58"/>
      <c r="R25" s="58"/>
      <c r="S25" s="58"/>
      <c r="T25" s="58"/>
      <c r="U25" s="58"/>
      <c r="V25" s="58"/>
      <c r="W25" s="58"/>
      <c r="X25" s="58"/>
      <c r="Y25" s="58"/>
    </row>
    <row r="26" spans="1:25"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row>
    <row r="27" spans="1:25"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row>
    <row r="28" spans="1:25"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row>
    <row r="29" spans="1:25"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row>
    <row r="30" spans="1:25"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row>
    <row r="31" spans="1:25"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row>
    <row r="32" spans="1:25"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row>
    <row r="33" spans="1:25" x14ac:dyDescent="0.3">
      <c r="A33" s="58"/>
      <c r="B33" s="58"/>
      <c r="C33" s="58"/>
      <c r="D33" s="58"/>
      <c r="E33" s="58"/>
      <c r="F33" s="58"/>
      <c r="G33" s="58"/>
      <c r="H33" s="58"/>
      <c r="I33" s="58"/>
      <c r="J33" s="58"/>
      <c r="K33" s="58"/>
      <c r="L33" s="58"/>
      <c r="M33" s="58"/>
      <c r="N33" s="58"/>
      <c r="O33" s="58"/>
      <c r="P33" s="58"/>
      <c r="Q33" s="58"/>
      <c r="R33" s="58"/>
      <c r="S33" s="58"/>
      <c r="T33" s="58"/>
      <c r="U33" s="58"/>
      <c r="V33" s="58"/>
      <c r="W33" s="58"/>
      <c r="X33" s="58"/>
      <c r="Y33" s="58"/>
    </row>
    <row r="34" spans="1:25" x14ac:dyDescent="0.3">
      <c r="A34" s="58"/>
      <c r="B34" s="58"/>
      <c r="C34" s="58"/>
      <c r="D34" s="58"/>
      <c r="E34" s="58"/>
      <c r="F34" s="58"/>
      <c r="G34" s="58"/>
      <c r="H34" s="58"/>
      <c r="I34" s="58"/>
      <c r="J34" s="58"/>
      <c r="K34" s="58"/>
      <c r="L34" s="58"/>
      <c r="M34" s="58"/>
      <c r="N34" s="58"/>
      <c r="O34" s="58"/>
      <c r="P34" s="58"/>
      <c r="Q34" s="58"/>
      <c r="R34" s="58"/>
      <c r="S34" s="58"/>
      <c r="T34" s="58"/>
      <c r="U34" s="58"/>
      <c r="V34" s="58"/>
      <c r="W34" s="58"/>
      <c r="X34" s="58"/>
      <c r="Y34" s="58"/>
    </row>
    <row r="35" spans="1:25" x14ac:dyDescent="0.3">
      <c r="A35" s="58"/>
      <c r="B35" s="58"/>
      <c r="C35" s="58"/>
      <c r="D35" s="58"/>
      <c r="E35" s="58"/>
      <c r="F35" s="58"/>
      <c r="G35" s="58"/>
      <c r="H35" s="58"/>
      <c r="I35" s="58"/>
      <c r="J35" s="58"/>
      <c r="K35" s="58"/>
      <c r="L35" s="58"/>
      <c r="M35" s="58"/>
      <c r="N35" s="58"/>
      <c r="O35" s="58"/>
      <c r="P35" s="58"/>
      <c r="Q35" s="58"/>
      <c r="R35" s="58"/>
      <c r="S35" s="58"/>
      <c r="T35" s="58"/>
      <c r="U35" s="58"/>
      <c r="V35" s="58"/>
      <c r="W35" s="58"/>
      <c r="X35" s="58"/>
      <c r="Y35" s="58"/>
    </row>
    <row r="36" spans="1:25" x14ac:dyDescent="0.3">
      <c r="A36" s="58"/>
      <c r="B36" s="58"/>
      <c r="C36" s="58"/>
      <c r="D36" s="58"/>
      <c r="E36" s="58"/>
      <c r="F36" s="58"/>
      <c r="G36" s="58"/>
      <c r="H36" s="58"/>
      <c r="I36" s="58"/>
      <c r="J36" s="58"/>
      <c r="K36" s="58"/>
      <c r="L36" s="58"/>
      <c r="M36" s="58"/>
      <c r="N36" s="58"/>
      <c r="O36" s="58"/>
      <c r="P36" s="58"/>
      <c r="Q36" s="58"/>
      <c r="R36" s="58"/>
      <c r="S36" s="58"/>
      <c r="T36" s="58"/>
      <c r="U36" s="58"/>
      <c r="V36" s="58"/>
      <c r="W36" s="58"/>
      <c r="X36" s="58"/>
      <c r="Y36" s="58"/>
    </row>
    <row r="37" spans="1:25"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row>
    <row r="38" spans="1:25"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row>
    <row r="39" spans="1:25" x14ac:dyDescent="0.3">
      <c r="A39" s="58"/>
      <c r="B39" s="58"/>
      <c r="C39" s="58"/>
      <c r="D39" s="58"/>
      <c r="E39" s="58"/>
      <c r="F39" s="58"/>
      <c r="G39" s="58"/>
      <c r="H39" s="58"/>
      <c r="I39" s="58"/>
      <c r="J39" s="58"/>
      <c r="K39" s="58"/>
      <c r="L39" s="58"/>
      <c r="M39" s="58"/>
      <c r="N39" s="58"/>
      <c r="O39" s="58"/>
      <c r="P39" s="58"/>
      <c r="Q39" s="58"/>
      <c r="R39" s="58"/>
      <c r="S39" s="58"/>
      <c r="T39" s="58"/>
      <c r="U39" s="58"/>
      <c r="V39" s="58"/>
      <c r="W39" s="58"/>
      <c r="X39" s="58"/>
      <c r="Y39" s="58"/>
    </row>
    <row r="40" spans="1:25" x14ac:dyDescent="0.3">
      <c r="A40" s="58"/>
      <c r="B40" s="58"/>
      <c r="C40" s="58"/>
      <c r="D40" s="58"/>
      <c r="E40" s="58"/>
      <c r="F40" s="58"/>
      <c r="G40" s="58"/>
      <c r="H40" s="58"/>
      <c r="I40" s="58"/>
      <c r="J40" s="58"/>
      <c r="K40" s="58"/>
      <c r="L40" s="58"/>
      <c r="M40" s="58"/>
      <c r="N40" s="58"/>
      <c r="O40" s="58"/>
      <c r="P40" s="58"/>
      <c r="Q40" s="58"/>
      <c r="R40" s="58"/>
      <c r="S40" s="58"/>
      <c r="T40" s="58"/>
      <c r="U40" s="58"/>
      <c r="V40" s="58"/>
      <c r="W40" s="58"/>
      <c r="X40" s="58"/>
      <c r="Y40" s="58"/>
    </row>
    <row r="41" spans="1:25" x14ac:dyDescent="0.3">
      <c r="A41" s="58"/>
      <c r="B41" s="58"/>
      <c r="C41" s="58"/>
      <c r="D41" s="58"/>
      <c r="E41" s="58"/>
      <c r="F41" s="58"/>
      <c r="G41" s="58"/>
      <c r="H41" s="58"/>
      <c r="I41" s="58"/>
      <c r="J41" s="58"/>
      <c r="K41" s="58"/>
      <c r="L41" s="58"/>
      <c r="M41" s="58"/>
      <c r="N41" s="58"/>
      <c r="O41" s="58"/>
      <c r="P41" s="58"/>
      <c r="Q41" s="58"/>
      <c r="R41" s="58"/>
      <c r="S41" s="58"/>
      <c r="T41" s="58"/>
      <c r="U41" s="58"/>
      <c r="V41" s="58"/>
      <c r="W41" s="58"/>
      <c r="X41" s="58"/>
      <c r="Y41" s="58"/>
    </row>
    <row r="42" spans="1:25" x14ac:dyDescent="0.3">
      <c r="A42" s="58"/>
      <c r="B42" s="58"/>
      <c r="C42" s="58"/>
      <c r="D42" s="58"/>
      <c r="E42" s="58"/>
      <c r="F42" s="58"/>
      <c r="G42" s="58"/>
      <c r="H42" s="58"/>
      <c r="I42" s="58"/>
      <c r="J42" s="58"/>
      <c r="K42" s="58"/>
      <c r="L42" s="58"/>
      <c r="M42" s="58"/>
      <c r="N42" s="58"/>
      <c r="O42" s="58"/>
      <c r="P42" s="58"/>
      <c r="Q42" s="58"/>
      <c r="R42" s="58"/>
      <c r="S42" s="58"/>
      <c r="T42" s="58"/>
      <c r="U42" s="58"/>
      <c r="V42" s="58"/>
      <c r="W42" s="58"/>
      <c r="X42" s="58"/>
      <c r="Y42" s="58"/>
    </row>
    <row r="43" spans="1:25" x14ac:dyDescent="0.3">
      <c r="A43" s="58"/>
      <c r="B43" s="58"/>
      <c r="C43" s="58"/>
      <c r="D43" s="58"/>
      <c r="E43" s="58"/>
      <c r="F43" s="58"/>
      <c r="G43" s="58"/>
      <c r="H43" s="58"/>
      <c r="I43" s="58"/>
      <c r="J43" s="58"/>
      <c r="K43" s="58"/>
      <c r="L43" s="58"/>
      <c r="M43" s="58"/>
      <c r="N43" s="58"/>
      <c r="O43" s="58"/>
      <c r="P43" s="58"/>
      <c r="Q43" s="58"/>
      <c r="R43" s="58"/>
      <c r="S43" s="58"/>
      <c r="T43" s="58"/>
      <c r="U43" s="58"/>
      <c r="V43" s="58"/>
      <c r="W43" s="58"/>
      <c r="X43" s="58"/>
      <c r="Y43" s="58"/>
    </row>
    <row r="44" spans="1:25"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row>
    <row r="45" spans="1:25"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row>
    <row r="46" spans="1:25"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row>
    <row r="47" spans="1:25" x14ac:dyDescent="0.3">
      <c r="A47" s="58"/>
      <c r="B47" s="58"/>
      <c r="C47" s="58"/>
      <c r="D47" s="58"/>
      <c r="E47" s="58"/>
      <c r="F47" s="58"/>
      <c r="G47" s="58"/>
      <c r="H47" s="58"/>
      <c r="I47" s="58"/>
      <c r="J47" s="58"/>
      <c r="K47" s="58"/>
      <c r="L47" s="58"/>
      <c r="M47" s="58"/>
      <c r="N47" s="58"/>
      <c r="O47" s="58"/>
      <c r="P47" s="58"/>
      <c r="Q47" s="58"/>
      <c r="R47" s="58"/>
      <c r="S47" s="58"/>
      <c r="T47" s="58"/>
      <c r="U47" s="58"/>
      <c r="V47" s="58"/>
      <c r="W47" s="58"/>
      <c r="X47" s="58"/>
      <c r="Y47" s="58"/>
    </row>
    <row r="48" spans="1:25" x14ac:dyDescent="0.3">
      <c r="A48" s="58"/>
      <c r="B48" s="58"/>
      <c r="C48" s="58"/>
      <c r="D48" s="58"/>
      <c r="E48" s="58"/>
      <c r="F48" s="58"/>
      <c r="G48" s="58"/>
      <c r="H48" s="58"/>
      <c r="I48" s="58"/>
      <c r="J48" s="58"/>
      <c r="K48" s="58"/>
      <c r="L48" s="58"/>
      <c r="M48" s="58"/>
      <c r="N48" s="58"/>
      <c r="O48" s="58"/>
      <c r="P48" s="58"/>
      <c r="Q48" s="58"/>
      <c r="R48" s="58"/>
      <c r="S48" s="58"/>
      <c r="T48" s="58"/>
      <c r="U48" s="58"/>
      <c r="V48" s="58"/>
      <c r="W48" s="58"/>
      <c r="X48" s="58"/>
      <c r="Y48" s="58"/>
    </row>
    <row r="49" spans="1:25" x14ac:dyDescent="0.3">
      <c r="A49" s="58"/>
      <c r="B49" s="58"/>
      <c r="C49" s="58"/>
      <c r="D49" s="58"/>
      <c r="E49" s="58"/>
      <c r="F49" s="58"/>
      <c r="G49" s="58"/>
      <c r="H49" s="58"/>
      <c r="I49" s="58"/>
      <c r="J49" s="58"/>
      <c r="K49" s="58"/>
      <c r="L49" s="58"/>
      <c r="M49" s="58"/>
      <c r="N49" s="58"/>
      <c r="O49" s="58"/>
      <c r="P49" s="58"/>
      <c r="Q49" s="58"/>
      <c r="R49" s="58"/>
      <c r="S49" s="58"/>
      <c r="T49" s="58"/>
      <c r="U49" s="58"/>
      <c r="V49" s="58"/>
      <c r="W49" s="58"/>
      <c r="X49" s="58"/>
      <c r="Y49" s="58"/>
    </row>
    <row r="50" spans="1:25" x14ac:dyDescent="0.3">
      <c r="A50" s="58"/>
      <c r="B50" s="58"/>
      <c r="C50" s="58"/>
      <c r="D50" s="58"/>
      <c r="E50" s="58"/>
      <c r="F50" s="58"/>
      <c r="G50" s="58"/>
      <c r="H50" s="58"/>
      <c r="I50" s="58"/>
      <c r="J50" s="58"/>
      <c r="K50" s="58"/>
      <c r="L50" s="58"/>
      <c r="M50" s="58"/>
      <c r="N50" s="58"/>
      <c r="O50" s="58"/>
      <c r="P50" s="58"/>
      <c r="Q50" s="58"/>
      <c r="R50" s="58"/>
      <c r="S50" s="58"/>
      <c r="T50" s="58"/>
      <c r="U50" s="58"/>
      <c r="V50" s="58"/>
      <c r="W50" s="58"/>
      <c r="X50" s="58"/>
      <c r="Y50" s="58"/>
    </row>
  </sheetData>
  <mergeCells count="7">
    <mergeCell ref="A3:N3"/>
    <mergeCell ref="A6:N6"/>
    <mergeCell ref="A25:N25"/>
    <mergeCell ref="A23:N23"/>
    <mergeCell ref="A21:N21"/>
    <mergeCell ref="A19:N19"/>
    <mergeCell ref="A12:N12"/>
  </mergeCells>
  <hyperlinks>
    <hyperlink ref="A1" location="Index!A1" display="Return to Index pag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workbookViewId="0">
      <pane ySplit="6" topLeftCell="A7" activePane="bottomLeft" state="frozen"/>
      <selection pane="bottomLeft"/>
    </sheetView>
  </sheetViews>
  <sheetFormatPr defaultRowHeight="14.4" x14ac:dyDescent="0.3"/>
  <cols>
    <col min="1" max="1" width="31.33203125" customWidth="1"/>
    <col min="10" max="10" width="11.44140625" customWidth="1"/>
    <col min="13" max="16" width="10.5546875" customWidth="1"/>
    <col min="17" max="17" width="11.33203125" customWidth="1"/>
  </cols>
  <sheetData>
    <row r="1" spans="1:26" x14ac:dyDescent="0.3">
      <c r="A1" s="57" t="s">
        <v>63</v>
      </c>
      <c r="B1" s="58"/>
      <c r="C1" s="58"/>
      <c r="D1" s="58"/>
      <c r="E1" s="58"/>
      <c r="F1" s="58"/>
      <c r="G1" s="58"/>
      <c r="H1" s="58"/>
      <c r="I1" s="58"/>
      <c r="J1" s="58"/>
      <c r="K1" s="58"/>
      <c r="L1" s="58"/>
      <c r="M1" s="58"/>
      <c r="N1" s="58"/>
      <c r="O1" s="58"/>
      <c r="P1" s="58"/>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15.6" x14ac:dyDescent="0.3">
      <c r="A3" s="119" t="s">
        <v>282</v>
      </c>
      <c r="B3" s="129"/>
      <c r="C3" s="129"/>
      <c r="D3" s="129"/>
      <c r="E3" s="129"/>
      <c r="F3" s="129"/>
      <c r="G3" s="129"/>
      <c r="H3" s="129"/>
      <c r="I3" s="129"/>
      <c r="J3" s="129"/>
      <c r="K3" s="129"/>
      <c r="L3" s="129"/>
      <c r="M3" s="129"/>
      <c r="N3" s="129"/>
      <c r="O3" s="129"/>
      <c r="P3" s="129"/>
      <c r="Q3" s="129"/>
      <c r="R3" s="58"/>
      <c r="S3" s="58"/>
      <c r="T3" s="58"/>
      <c r="U3" s="58"/>
      <c r="V3" s="58"/>
      <c r="W3" s="58"/>
      <c r="X3" s="58"/>
      <c r="Y3" s="58"/>
      <c r="Z3" s="58"/>
    </row>
    <row r="4" spans="1:26" ht="39.75" customHeight="1" x14ac:dyDescent="0.3">
      <c r="A4" s="323" t="s">
        <v>155</v>
      </c>
      <c r="B4" s="308" t="s">
        <v>199</v>
      </c>
      <c r="C4" s="312" t="s">
        <v>200</v>
      </c>
      <c r="D4" s="332" t="s">
        <v>201</v>
      </c>
      <c r="E4" s="332" t="s">
        <v>202</v>
      </c>
      <c r="F4" s="332" t="s">
        <v>203</v>
      </c>
      <c r="G4" s="332" t="s">
        <v>204</v>
      </c>
      <c r="H4" s="332" t="s">
        <v>205</v>
      </c>
      <c r="I4" s="313" t="s">
        <v>206</v>
      </c>
      <c r="J4" s="308" t="s">
        <v>207</v>
      </c>
      <c r="K4" s="310" t="s">
        <v>208</v>
      </c>
      <c r="L4" s="325"/>
      <c r="M4" s="310" t="s">
        <v>267</v>
      </c>
      <c r="N4" s="325"/>
      <c r="O4" s="310" t="s">
        <v>268</v>
      </c>
      <c r="P4" s="325"/>
      <c r="Q4" s="312" t="s">
        <v>209</v>
      </c>
      <c r="R4" s="58"/>
      <c r="S4" s="58"/>
      <c r="T4" s="58"/>
      <c r="U4" s="58"/>
      <c r="V4" s="58"/>
      <c r="W4" s="58"/>
      <c r="X4" s="58"/>
      <c r="Y4" s="58"/>
      <c r="Z4" s="58"/>
    </row>
    <row r="5" spans="1:26" ht="28.95" customHeight="1" x14ac:dyDescent="0.3">
      <c r="A5" s="324"/>
      <c r="B5" s="309"/>
      <c r="C5" s="314"/>
      <c r="D5" s="300"/>
      <c r="E5" s="300"/>
      <c r="F5" s="300"/>
      <c r="G5" s="300"/>
      <c r="H5" s="300"/>
      <c r="I5" s="315"/>
      <c r="J5" s="309"/>
      <c r="K5" s="248" t="s">
        <v>153</v>
      </c>
      <c r="L5" s="249" t="s">
        <v>120</v>
      </c>
      <c r="M5" s="248" t="s">
        <v>153</v>
      </c>
      <c r="N5" s="249" t="s">
        <v>120</v>
      </c>
      <c r="O5" s="248" t="s">
        <v>153</v>
      </c>
      <c r="P5" s="249" t="s">
        <v>120</v>
      </c>
      <c r="Q5" s="314"/>
      <c r="R5" s="58"/>
      <c r="S5" s="58"/>
      <c r="T5" s="58"/>
      <c r="U5" s="58"/>
      <c r="V5" s="58"/>
      <c r="W5" s="58"/>
      <c r="X5" s="58"/>
      <c r="Y5" s="58"/>
      <c r="Z5" s="58"/>
    </row>
    <row r="6" spans="1:26" ht="30.6" x14ac:dyDescent="0.3">
      <c r="A6" s="130" t="s">
        <v>266</v>
      </c>
      <c r="B6" s="131" t="s">
        <v>15</v>
      </c>
      <c r="C6" s="243" t="s">
        <v>273</v>
      </c>
      <c r="D6" s="243" t="s">
        <v>210</v>
      </c>
      <c r="E6" s="243" t="s">
        <v>211</v>
      </c>
      <c r="F6" s="243" t="s">
        <v>212</v>
      </c>
      <c r="G6" s="243" t="s">
        <v>213</v>
      </c>
      <c r="H6" s="243" t="s">
        <v>214</v>
      </c>
      <c r="I6" s="243" t="s">
        <v>215</v>
      </c>
      <c r="J6" s="131" t="s">
        <v>274</v>
      </c>
      <c r="K6" s="6" t="s">
        <v>275</v>
      </c>
      <c r="L6" s="253" t="s">
        <v>276</v>
      </c>
      <c r="M6" s="252" t="s">
        <v>277</v>
      </c>
      <c r="N6" s="252" t="s">
        <v>278</v>
      </c>
      <c r="O6" s="6" t="s">
        <v>279</v>
      </c>
      <c r="P6" s="253" t="s">
        <v>280</v>
      </c>
      <c r="Q6" s="252" t="s">
        <v>281</v>
      </c>
      <c r="R6" s="58"/>
      <c r="S6" s="58"/>
      <c r="T6" s="58"/>
      <c r="U6" s="58"/>
      <c r="V6" s="58"/>
      <c r="W6" s="58"/>
      <c r="X6" s="58"/>
      <c r="Y6" s="58"/>
      <c r="Z6" s="58"/>
    </row>
    <row r="7" spans="1:26" x14ac:dyDescent="0.3">
      <c r="A7" s="294" t="s">
        <v>19</v>
      </c>
      <c r="B7" s="294"/>
      <c r="C7" s="294"/>
      <c r="D7" s="294"/>
      <c r="E7" s="294"/>
      <c r="F7" s="294"/>
      <c r="G7" s="294"/>
      <c r="H7" s="294"/>
      <c r="I7" s="294"/>
      <c r="J7" s="294"/>
      <c r="K7" s="294"/>
      <c r="L7" s="294"/>
      <c r="M7" s="294"/>
      <c r="N7" s="294"/>
      <c r="O7" s="294"/>
      <c r="P7" s="294"/>
      <c r="Q7" s="294"/>
      <c r="R7" s="58"/>
      <c r="S7" s="58"/>
      <c r="T7" s="58"/>
      <c r="U7" s="58"/>
      <c r="V7" s="58"/>
      <c r="W7" s="58"/>
      <c r="X7" s="58"/>
      <c r="Y7" s="58"/>
      <c r="Z7" s="58"/>
    </row>
    <row r="8" spans="1:26" x14ac:dyDescent="0.3">
      <c r="A8" s="241" t="s">
        <v>20</v>
      </c>
      <c r="B8" s="132">
        <v>408297.625</v>
      </c>
      <c r="C8" s="133">
        <v>198315</v>
      </c>
      <c r="D8" s="133">
        <v>152651</v>
      </c>
      <c r="E8" s="133">
        <v>152651</v>
      </c>
      <c r="F8" s="134" t="s">
        <v>101</v>
      </c>
      <c r="G8" s="135">
        <v>124071</v>
      </c>
      <c r="H8" s="136" t="s">
        <v>101</v>
      </c>
      <c r="I8" s="134">
        <f>G8</f>
        <v>124071</v>
      </c>
      <c r="J8" s="132">
        <f>C8/B8*100</f>
        <v>48.571186276187625</v>
      </c>
      <c r="K8" s="137">
        <f>D8-C8</f>
        <v>-45664</v>
      </c>
      <c r="L8" s="138">
        <f>-(C8-D8)/C8*100</f>
        <v>-23.025993999445326</v>
      </c>
      <c r="M8" s="135">
        <f>I8-C8</f>
        <v>-74244</v>
      </c>
      <c r="N8" s="139">
        <f>M8/C8*100</f>
        <v>-37.437410180773014</v>
      </c>
      <c r="O8" s="137">
        <f>I8-D8</f>
        <v>-28580</v>
      </c>
      <c r="P8" s="138">
        <f>-(D8-I8)/D8*100</f>
        <v>-18.722445316440769</v>
      </c>
      <c r="Q8" s="140">
        <f>I8/B8*100</f>
        <v>30.387392040303933</v>
      </c>
      <c r="R8" s="58"/>
      <c r="S8" s="58"/>
      <c r="T8" s="58"/>
      <c r="U8" s="58"/>
      <c r="V8" s="58"/>
      <c r="W8" s="58"/>
      <c r="X8" s="58"/>
      <c r="Y8" s="58"/>
      <c r="Z8" s="58"/>
    </row>
    <row r="9" spans="1:26" x14ac:dyDescent="0.3">
      <c r="A9" s="241" t="s">
        <v>24</v>
      </c>
      <c r="B9" s="132">
        <v>972796</v>
      </c>
      <c r="C9" s="133">
        <v>422152.6</v>
      </c>
      <c r="D9" s="133">
        <v>177847</v>
      </c>
      <c r="E9" s="133">
        <v>177847</v>
      </c>
      <c r="F9" s="134" t="s">
        <v>101</v>
      </c>
      <c r="G9" s="135">
        <v>158285.46345604505</v>
      </c>
      <c r="H9" s="136" t="s">
        <v>101</v>
      </c>
      <c r="I9" s="134">
        <f>G9</f>
        <v>158285.46345604505</v>
      </c>
      <c r="J9" s="132">
        <f t="shared" ref="J9:J12" si="0">C9/B9*100</f>
        <v>43.395799324832744</v>
      </c>
      <c r="K9" s="137">
        <f t="shared" ref="K9:K12" si="1">D9-C9</f>
        <v>-244305.59999999998</v>
      </c>
      <c r="L9" s="138">
        <f>-(C9-D9)/C9*100</f>
        <v>-57.871395320080929</v>
      </c>
      <c r="M9" s="135">
        <f>I9-C9</f>
        <v>-263867.13654395496</v>
      </c>
      <c r="N9" s="139">
        <f>M9/C9*100</f>
        <v>-62.505154899899942</v>
      </c>
      <c r="O9" s="137">
        <f t="shared" ref="O9:O11" si="2">G9-D9</f>
        <v>-19561.53654395495</v>
      </c>
      <c r="P9" s="138">
        <f>-(D9-I9)/D9*100</f>
        <v>-10.999081538600567</v>
      </c>
      <c r="Q9" s="140">
        <f>I9/B9*100</f>
        <v>16.27118773679631</v>
      </c>
      <c r="R9" s="58"/>
      <c r="S9" s="58"/>
      <c r="T9" s="58"/>
      <c r="U9" s="58"/>
      <c r="V9" s="58"/>
      <c r="W9" s="58"/>
      <c r="X9" s="58"/>
      <c r="Y9" s="58"/>
      <c r="Z9" s="58"/>
    </row>
    <row r="10" spans="1:26" x14ac:dyDescent="0.3">
      <c r="A10" s="241" t="s">
        <v>25</v>
      </c>
      <c r="B10" s="132">
        <v>1739842</v>
      </c>
      <c r="C10" s="133">
        <v>554502.6</v>
      </c>
      <c r="D10" s="133">
        <v>207811</v>
      </c>
      <c r="E10" s="133">
        <v>207811</v>
      </c>
      <c r="F10" s="134" t="s">
        <v>101</v>
      </c>
      <c r="G10" s="135">
        <v>155750.53654395495</v>
      </c>
      <c r="H10" s="136" t="s">
        <v>101</v>
      </c>
      <c r="I10" s="134">
        <f>G10</f>
        <v>155750.53654395495</v>
      </c>
      <c r="J10" s="132">
        <f t="shared" si="0"/>
        <v>31.870859537820103</v>
      </c>
      <c r="K10" s="137">
        <f t="shared" si="1"/>
        <v>-346691.6</v>
      </c>
      <c r="L10" s="138">
        <f>-(C10-D10)/C10*100</f>
        <v>-62.522989071647274</v>
      </c>
      <c r="M10" s="135">
        <f>I10-C10</f>
        <v>-398752.063456045</v>
      </c>
      <c r="N10" s="139">
        <f t="shared" ref="N10:N12" si="3">M10/C10*100</f>
        <v>-71.911667042867791</v>
      </c>
      <c r="O10" s="137">
        <f t="shared" si="2"/>
        <v>-52060.46345604505</v>
      </c>
      <c r="P10" s="138">
        <f>-(D10-I10)/D10*100</f>
        <v>-25.051832413127816</v>
      </c>
      <c r="Q10" s="140">
        <f>I10/B10*100</f>
        <v>8.9519931432828361</v>
      </c>
      <c r="R10" s="58"/>
      <c r="S10" s="58"/>
      <c r="T10" s="58"/>
      <c r="U10" s="58"/>
      <c r="V10" s="58"/>
      <c r="W10" s="58"/>
      <c r="X10" s="58"/>
      <c r="Y10" s="58"/>
      <c r="Z10" s="58"/>
    </row>
    <row r="11" spans="1:26" x14ac:dyDescent="0.3">
      <c r="A11" s="241" t="s">
        <v>26</v>
      </c>
      <c r="B11" s="132">
        <v>1617725</v>
      </c>
      <c r="C11" s="133">
        <v>237509</v>
      </c>
      <c r="D11" s="133">
        <v>137602</v>
      </c>
      <c r="E11" s="133">
        <v>137602</v>
      </c>
      <c r="F11" s="134" t="s">
        <v>101</v>
      </c>
      <c r="G11" s="135">
        <v>149855</v>
      </c>
      <c r="H11" s="136" t="s">
        <v>101</v>
      </c>
      <c r="I11" s="134">
        <f>G11</f>
        <v>149855</v>
      </c>
      <c r="J11" s="132">
        <f t="shared" si="0"/>
        <v>14.681667156037026</v>
      </c>
      <c r="K11" s="137">
        <f t="shared" si="1"/>
        <v>-99907</v>
      </c>
      <c r="L11" s="138">
        <f>-(C11-D11)/C11*100</f>
        <v>-42.064511239574081</v>
      </c>
      <c r="M11" s="135">
        <f>I11-C11</f>
        <v>-87654</v>
      </c>
      <c r="N11" s="139">
        <f t="shared" si="3"/>
        <v>-36.905548842359657</v>
      </c>
      <c r="O11" s="137">
        <f t="shared" si="2"/>
        <v>12253</v>
      </c>
      <c r="P11" s="138">
        <f>-(D11-I11)/D11*100</f>
        <v>8.9046670833272774</v>
      </c>
      <c r="Q11" s="140">
        <f>I11/B11*100</f>
        <v>9.2633173128931059</v>
      </c>
      <c r="R11" s="58"/>
      <c r="S11" s="58"/>
      <c r="T11" s="58"/>
      <c r="U11" s="58"/>
      <c r="V11" s="58"/>
      <c r="W11" s="58"/>
      <c r="X11" s="58"/>
      <c r="Y11" s="58"/>
      <c r="Z11" s="58"/>
    </row>
    <row r="12" spans="1:26" x14ac:dyDescent="0.3">
      <c r="A12" s="250" t="s">
        <v>27</v>
      </c>
      <c r="B12" s="132">
        <v>4738660.625</v>
      </c>
      <c r="C12" s="133">
        <v>1412479.2</v>
      </c>
      <c r="D12" s="133">
        <v>675911</v>
      </c>
      <c r="E12" s="133">
        <v>675911</v>
      </c>
      <c r="F12" s="134" t="s">
        <v>101</v>
      </c>
      <c r="G12" s="135">
        <v>587962</v>
      </c>
      <c r="H12" s="136" t="s">
        <v>101</v>
      </c>
      <c r="I12" s="134">
        <f>SUM(I8:I11)</f>
        <v>587962</v>
      </c>
      <c r="J12" s="132">
        <f t="shared" si="0"/>
        <v>29.807561920516306</v>
      </c>
      <c r="K12" s="137">
        <f t="shared" si="1"/>
        <v>-736568.2</v>
      </c>
      <c r="L12" s="138">
        <f>-(C12-D12)/C12*100</f>
        <v>-52.14718914090912</v>
      </c>
      <c r="M12" s="135">
        <f>I12-C12</f>
        <v>-824517.2</v>
      </c>
      <c r="N12" s="139">
        <f t="shared" si="3"/>
        <v>-58.373758707384859</v>
      </c>
      <c r="O12" s="137">
        <f>I12-D12</f>
        <v>-87949</v>
      </c>
      <c r="P12" s="138">
        <f>-(D12-I12)/D12*100</f>
        <v>-13.011920208429808</v>
      </c>
      <c r="Q12" s="140">
        <f>I12/B12*100</f>
        <v>12.407767648479785</v>
      </c>
      <c r="R12" s="58"/>
      <c r="S12" s="58"/>
      <c r="T12" s="58"/>
      <c r="U12" s="58"/>
      <c r="V12" s="58"/>
      <c r="W12" s="58"/>
      <c r="X12" s="58"/>
      <c r="Y12" s="58"/>
      <c r="Z12" s="58"/>
    </row>
    <row r="13" spans="1:26" x14ac:dyDescent="0.3">
      <c r="A13" s="294" t="s">
        <v>28</v>
      </c>
      <c r="B13" s="294"/>
      <c r="C13" s="294"/>
      <c r="D13" s="294"/>
      <c r="E13" s="294"/>
      <c r="F13" s="294"/>
      <c r="G13" s="294"/>
      <c r="H13" s="294"/>
      <c r="I13" s="294"/>
      <c r="J13" s="294"/>
      <c r="K13" s="294"/>
      <c r="L13" s="294"/>
      <c r="M13" s="294"/>
      <c r="N13" s="294"/>
      <c r="O13" s="294"/>
      <c r="P13" s="294"/>
      <c r="Q13" s="294"/>
      <c r="R13" s="58"/>
      <c r="S13" s="58"/>
      <c r="T13" s="58"/>
      <c r="U13" s="58"/>
      <c r="V13" s="58"/>
      <c r="W13" s="58"/>
      <c r="X13" s="58"/>
      <c r="Y13" s="58"/>
      <c r="Z13" s="58"/>
    </row>
    <row r="14" spans="1:26" x14ac:dyDescent="0.3">
      <c r="A14" s="241" t="s">
        <v>29</v>
      </c>
      <c r="B14" s="132">
        <v>2261880</v>
      </c>
      <c r="C14" s="133">
        <v>811000</v>
      </c>
      <c r="D14" s="133">
        <v>787000</v>
      </c>
      <c r="E14" s="133">
        <v>787000</v>
      </c>
      <c r="F14" s="133">
        <v>607000</v>
      </c>
      <c r="G14" s="135">
        <v>563000</v>
      </c>
      <c r="H14" s="135">
        <v>376000</v>
      </c>
      <c r="I14" s="141">
        <f>H14</f>
        <v>376000</v>
      </c>
      <c r="J14" s="132">
        <f>C14/B14*100</f>
        <v>35.855129361416168</v>
      </c>
      <c r="K14" s="137">
        <f>D14-C14</f>
        <v>-24000</v>
      </c>
      <c r="L14" s="138">
        <f>-(C14-D14)/C14*100</f>
        <v>-2.9593094944512948</v>
      </c>
      <c r="M14" s="135">
        <f>I14-C14</f>
        <v>-435000</v>
      </c>
      <c r="N14" s="139">
        <f>M14/C14*100</f>
        <v>-53.637484586929716</v>
      </c>
      <c r="O14" s="142">
        <f>I14-D14</f>
        <v>-411000</v>
      </c>
      <c r="P14" s="138">
        <f>-(D14-I14)/D14*100</f>
        <v>-52.223634053367221</v>
      </c>
      <c r="Q14" s="140">
        <f>I14/B14*100</f>
        <v>16.623339876562859</v>
      </c>
      <c r="R14" s="58"/>
      <c r="S14" s="58"/>
      <c r="T14" s="58"/>
      <c r="U14" s="58"/>
      <c r="V14" s="58"/>
      <c r="W14" s="58"/>
      <c r="X14" s="58"/>
      <c r="Y14" s="58"/>
      <c r="Z14" s="58"/>
    </row>
    <row r="15" spans="1:26" x14ac:dyDescent="0.3">
      <c r="A15" s="294" t="s">
        <v>30</v>
      </c>
      <c r="B15" s="294"/>
      <c r="C15" s="294"/>
      <c r="D15" s="294"/>
      <c r="E15" s="294"/>
      <c r="F15" s="294"/>
      <c r="G15" s="294"/>
      <c r="H15" s="294"/>
      <c r="I15" s="294"/>
      <c r="J15" s="294"/>
      <c r="K15" s="294"/>
      <c r="L15" s="294"/>
      <c r="M15" s="294"/>
      <c r="N15" s="294"/>
      <c r="O15" s="294"/>
      <c r="P15" s="294"/>
      <c r="Q15" s="294"/>
      <c r="R15" s="58"/>
      <c r="S15" s="58"/>
      <c r="T15" s="58"/>
      <c r="U15" s="58"/>
      <c r="V15" s="58"/>
      <c r="W15" s="58"/>
      <c r="X15" s="58"/>
      <c r="Y15" s="58"/>
      <c r="Z15" s="58"/>
    </row>
    <row r="16" spans="1:26" x14ac:dyDescent="0.3">
      <c r="A16" s="241" t="s">
        <v>103</v>
      </c>
      <c r="B16" s="132">
        <v>1014040</v>
      </c>
      <c r="C16" s="133">
        <v>344696</v>
      </c>
      <c r="D16" s="133">
        <v>340000</v>
      </c>
      <c r="E16" s="133">
        <v>340000</v>
      </c>
      <c r="F16" s="133">
        <v>302500</v>
      </c>
      <c r="G16" s="135">
        <v>250000</v>
      </c>
      <c r="H16" s="136">
        <v>226000</v>
      </c>
      <c r="I16" s="143">
        <f>H16</f>
        <v>226000</v>
      </c>
      <c r="J16" s="132">
        <f t="shared" ref="J16:J21" si="4">C16/B16*100</f>
        <v>33.992347441915506</v>
      </c>
      <c r="K16" s="137">
        <f t="shared" ref="K16:K21" si="5">D16-C16</f>
        <v>-4696</v>
      </c>
      <c r="L16" s="138">
        <f t="shared" ref="L16:L21" si="6">-(C16-D16)/C16*100</f>
        <v>-1.3623598765288836</v>
      </c>
      <c r="M16" s="135">
        <f>I16-C16</f>
        <v>-118696</v>
      </c>
      <c r="N16" s="139">
        <f t="shared" ref="N16:N19" si="7">M16/C16*100</f>
        <v>-34.434980388516259</v>
      </c>
      <c r="O16" s="142">
        <f>I16-D16</f>
        <v>-114000</v>
      </c>
      <c r="P16" s="138">
        <f>-(D16-I16)/D16*100</f>
        <v>-33.529411764705877</v>
      </c>
      <c r="Q16" s="140">
        <f t="shared" ref="Q16:Q21" si="8">I16/B16*100</f>
        <v>22.287089266695595</v>
      </c>
      <c r="R16" s="58"/>
      <c r="S16" s="58"/>
      <c r="T16" s="58"/>
      <c r="U16" s="58"/>
      <c r="V16" s="58"/>
      <c r="W16" s="58"/>
      <c r="X16" s="58"/>
      <c r="Y16" s="58"/>
      <c r="Z16" s="58"/>
    </row>
    <row r="17" spans="1:26" x14ac:dyDescent="0.3">
      <c r="A17" s="241" t="s">
        <v>104</v>
      </c>
      <c r="B17" s="132">
        <v>584675.87321292097</v>
      </c>
      <c r="C17" s="133">
        <v>207700</v>
      </c>
      <c r="D17" s="133">
        <v>190000</v>
      </c>
      <c r="E17" s="133">
        <v>190000</v>
      </c>
      <c r="F17" s="133">
        <v>184000</v>
      </c>
      <c r="G17" s="135">
        <v>184000</v>
      </c>
      <c r="H17" s="136">
        <v>115000</v>
      </c>
      <c r="I17" s="143">
        <f>H17</f>
        <v>115000</v>
      </c>
      <c r="J17" s="132">
        <f t="shared" si="4"/>
        <v>35.523956009787675</v>
      </c>
      <c r="K17" s="137">
        <f t="shared" si="5"/>
        <v>-17700</v>
      </c>
      <c r="L17" s="138">
        <f t="shared" si="6"/>
        <v>-8.5219065960519984</v>
      </c>
      <c r="M17" s="135">
        <f>I17-C17</f>
        <v>-92700</v>
      </c>
      <c r="N17" s="139">
        <f t="shared" si="7"/>
        <v>-44.631680308136737</v>
      </c>
      <c r="O17" s="142">
        <f>I17-D17</f>
        <v>-75000</v>
      </c>
      <c r="P17" s="138">
        <f>-(D17-I17)/D17*100</f>
        <v>-39.473684210526315</v>
      </c>
      <c r="Q17" s="140">
        <f t="shared" si="8"/>
        <v>19.669017530696113</v>
      </c>
      <c r="R17" s="58"/>
      <c r="S17" s="58"/>
      <c r="T17" s="58"/>
      <c r="U17" s="58"/>
      <c r="V17" s="58"/>
      <c r="W17" s="58"/>
      <c r="X17" s="58"/>
      <c r="Y17" s="58"/>
      <c r="Z17" s="58"/>
    </row>
    <row r="18" spans="1:26" x14ac:dyDescent="0.3">
      <c r="A18" s="241" t="s">
        <v>105</v>
      </c>
      <c r="B18" s="132">
        <v>1077909.5</v>
      </c>
      <c r="C18" s="133">
        <v>120050</v>
      </c>
      <c r="D18" s="133">
        <v>100000</v>
      </c>
      <c r="E18" s="133">
        <v>100000</v>
      </c>
      <c r="F18" s="133">
        <v>75500</v>
      </c>
      <c r="G18" s="135">
        <v>75000</v>
      </c>
      <c r="H18" s="136">
        <v>38000</v>
      </c>
      <c r="I18" s="143">
        <f>H18</f>
        <v>38000</v>
      </c>
      <c r="J18" s="132">
        <f t="shared" si="4"/>
        <v>11.137298632213557</v>
      </c>
      <c r="K18" s="137">
        <f t="shared" si="5"/>
        <v>-20050</v>
      </c>
      <c r="L18" s="138">
        <f t="shared" si="6"/>
        <v>-16.701374427321948</v>
      </c>
      <c r="M18" s="135">
        <f>I18-C18</f>
        <v>-82050</v>
      </c>
      <c r="N18" s="139">
        <f t="shared" si="7"/>
        <v>-68.346522282382338</v>
      </c>
      <c r="O18" s="142">
        <f>I18-D18</f>
        <v>-62000</v>
      </c>
      <c r="P18" s="138">
        <f>-(D18-I18)/D18*100</f>
        <v>-62</v>
      </c>
      <c r="Q18" s="140">
        <f t="shared" si="8"/>
        <v>3.5253423408922546</v>
      </c>
      <c r="R18" s="58"/>
      <c r="S18" s="58"/>
      <c r="T18" s="58"/>
      <c r="U18" s="58"/>
      <c r="V18" s="58"/>
      <c r="W18" s="58"/>
      <c r="X18" s="58"/>
      <c r="Y18" s="58"/>
      <c r="Z18" s="58"/>
    </row>
    <row r="19" spans="1:26" x14ac:dyDescent="0.3">
      <c r="A19" s="241" t="s">
        <v>106</v>
      </c>
      <c r="B19" s="132">
        <v>1246320</v>
      </c>
      <c r="C19" s="133">
        <v>253810</v>
      </c>
      <c r="D19" s="133">
        <v>230000</v>
      </c>
      <c r="E19" s="133">
        <v>230000</v>
      </c>
      <c r="F19" s="133">
        <v>230000</v>
      </c>
      <c r="G19" s="135">
        <v>230000</v>
      </c>
      <c r="H19" s="136">
        <v>72000</v>
      </c>
      <c r="I19" s="143">
        <f>H19</f>
        <v>72000</v>
      </c>
      <c r="J19" s="132">
        <f t="shared" si="4"/>
        <v>20.364753835291097</v>
      </c>
      <c r="K19" s="137">
        <f t="shared" si="5"/>
        <v>-23810</v>
      </c>
      <c r="L19" s="138">
        <f t="shared" si="6"/>
        <v>-9.3810330562231599</v>
      </c>
      <c r="M19" s="135">
        <f>I19-C19</f>
        <v>-181810</v>
      </c>
      <c r="N19" s="139">
        <f t="shared" si="7"/>
        <v>-71.632323391513339</v>
      </c>
      <c r="O19" s="142">
        <f>I19-D19</f>
        <v>-158000</v>
      </c>
      <c r="P19" s="138">
        <f>-(D19-I19)/D19*100</f>
        <v>-68.695652173913047</v>
      </c>
      <c r="Q19" s="140">
        <f t="shared" si="8"/>
        <v>5.7770075101097635</v>
      </c>
      <c r="R19" s="58"/>
      <c r="S19" s="58"/>
      <c r="T19" s="58"/>
      <c r="U19" s="58"/>
      <c r="V19" s="58"/>
      <c r="W19" s="58"/>
      <c r="X19" s="58"/>
      <c r="Y19" s="58"/>
      <c r="Z19" s="58"/>
    </row>
    <row r="20" spans="1:26" x14ac:dyDescent="0.3">
      <c r="A20" s="241" t="s">
        <v>36</v>
      </c>
      <c r="B20" s="132">
        <v>721223</v>
      </c>
      <c r="C20" s="133">
        <v>174600</v>
      </c>
      <c r="D20" s="133">
        <v>150000</v>
      </c>
      <c r="E20" s="133">
        <v>150000</v>
      </c>
      <c r="F20" s="133">
        <v>88000</v>
      </c>
      <c r="G20" s="135">
        <v>51000</v>
      </c>
      <c r="H20" s="136" t="s">
        <v>101</v>
      </c>
      <c r="I20" s="143">
        <f>G20</f>
        <v>51000</v>
      </c>
      <c r="J20" s="132">
        <f t="shared" si="4"/>
        <v>24.208878529941501</v>
      </c>
      <c r="K20" s="137">
        <f t="shared" si="5"/>
        <v>-24600</v>
      </c>
      <c r="L20" s="138">
        <f t="shared" si="6"/>
        <v>-14.0893470790378</v>
      </c>
      <c r="M20" s="135">
        <f>I20-C20</f>
        <v>-123600</v>
      </c>
      <c r="N20" s="139">
        <f>M20/C20*100</f>
        <v>-70.790378006872857</v>
      </c>
      <c r="O20" s="142">
        <f>I20-D20</f>
        <v>-99000</v>
      </c>
      <c r="P20" s="138">
        <f>-(D20-I20)/D20*100</f>
        <v>-66</v>
      </c>
      <c r="Q20" s="140">
        <f t="shared" si="8"/>
        <v>7.071321907371229</v>
      </c>
      <c r="R20" s="58"/>
      <c r="S20" s="58"/>
      <c r="T20" s="58"/>
      <c r="U20" s="58"/>
      <c r="V20" s="58"/>
      <c r="W20" s="58"/>
      <c r="X20" s="58"/>
      <c r="Y20" s="58"/>
      <c r="Z20" s="58"/>
    </row>
    <row r="21" spans="1:26" x14ac:dyDescent="0.3">
      <c r="A21" s="250" t="s">
        <v>37</v>
      </c>
      <c r="B21" s="132">
        <v>4644168.3732129205</v>
      </c>
      <c r="C21" s="133">
        <v>1100856</v>
      </c>
      <c r="D21" s="133">
        <v>1010000</v>
      </c>
      <c r="E21" s="133">
        <v>1010000</v>
      </c>
      <c r="F21" s="133">
        <v>880000</v>
      </c>
      <c r="G21" s="135">
        <v>790000</v>
      </c>
      <c r="H21" s="136">
        <v>462000</v>
      </c>
      <c r="I21" s="143">
        <f>SUM(I16:I20)</f>
        <v>502000</v>
      </c>
      <c r="J21" s="132">
        <f t="shared" si="4"/>
        <v>23.704050144900492</v>
      </c>
      <c r="K21" s="137">
        <f t="shared" si="5"/>
        <v>-90856</v>
      </c>
      <c r="L21" s="138">
        <f t="shared" si="6"/>
        <v>-8.2532138626668701</v>
      </c>
      <c r="M21" s="135">
        <f>SUM(M16:M20)</f>
        <v>-598856</v>
      </c>
      <c r="N21" s="139">
        <f>M21/C21*100</f>
        <v>-54.399122137681957</v>
      </c>
      <c r="O21" s="142">
        <f>SUM(O16:O20)</f>
        <v>-508000</v>
      </c>
      <c r="P21" s="138">
        <f>(O21)/D21*100</f>
        <v>-50.297029702970299</v>
      </c>
      <c r="Q21" s="140">
        <f t="shared" si="8"/>
        <v>10.809254954998696</v>
      </c>
      <c r="R21" s="58"/>
      <c r="S21" s="58"/>
      <c r="T21" s="58"/>
      <c r="U21" s="58"/>
      <c r="V21" s="58"/>
      <c r="W21" s="58"/>
      <c r="X21" s="58"/>
      <c r="Y21" s="58"/>
      <c r="Z21" s="58"/>
    </row>
    <row r="22" spans="1:26" x14ac:dyDescent="0.3">
      <c r="A22" s="294" t="s">
        <v>38</v>
      </c>
      <c r="B22" s="294"/>
      <c r="C22" s="294"/>
      <c r="D22" s="294"/>
      <c r="E22" s="294"/>
      <c r="F22" s="294"/>
      <c r="G22" s="294"/>
      <c r="H22" s="294"/>
      <c r="I22" s="294"/>
      <c r="J22" s="294"/>
      <c r="K22" s="294"/>
      <c r="L22" s="294"/>
      <c r="M22" s="294"/>
      <c r="N22" s="294"/>
      <c r="O22" s="294"/>
      <c r="P22" s="294"/>
      <c r="Q22" s="294"/>
      <c r="R22" s="58"/>
      <c r="S22" s="58"/>
      <c r="T22" s="58"/>
      <c r="U22" s="58"/>
      <c r="V22" s="58"/>
      <c r="W22" s="58"/>
      <c r="X22" s="58"/>
      <c r="Y22" s="58"/>
      <c r="Z22" s="58"/>
    </row>
    <row r="23" spans="1:26" x14ac:dyDescent="0.3">
      <c r="A23" s="241" t="s">
        <v>39</v>
      </c>
      <c r="B23" s="132">
        <v>1932279</v>
      </c>
      <c r="C23" s="133">
        <v>1157000</v>
      </c>
      <c r="D23" s="133">
        <v>1095692</v>
      </c>
      <c r="E23" s="133">
        <v>904000</v>
      </c>
      <c r="F23" s="133">
        <v>848140</v>
      </c>
      <c r="G23" s="135">
        <v>848140</v>
      </c>
      <c r="H23" s="135">
        <v>848880</v>
      </c>
      <c r="I23" s="141">
        <f>H23</f>
        <v>848880</v>
      </c>
      <c r="J23" s="132">
        <f>C23/B23*100</f>
        <v>59.877481461010554</v>
      </c>
      <c r="K23" s="137">
        <f>D23-C23</f>
        <v>-61308</v>
      </c>
      <c r="L23" s="138">
        <f>-(C23-D23)/C23*100</f>
        <v>-5.2988764044943819</v>
      </c>
      <c r="M23" s="135">
        <f>I23-C23</f>
        <v>-308120</v>
      </c>
      <c r="N23" s="139">
        <f>M23/C23*100</f>
        <v>-26.630942091616248</v>
      </c>
      <c r="O23" s="137">
        <f>I23-D23</f>
        <v>-246812</v>
      </c>
      <c r="P23" s="138">
        <f>-(D23-I23)/D23*100</f>
        <v>-22.525673273146101</v>
      </c>
      <c r="Q23" s="140">
        <f>I23/B23*100</f>
        <v>43.931544047210572</v>
      </c>
      <c r="R23" s="58"/>
      <c r="S23" s="58"/>
      <c r="T23" s="58"/>
      <c r="U23" s="58"/>
      <c r="V23" s="58"/>
      <c r="W23" s="58"/>
      <c r="X23" s="58"/>
      <c r="Y23" s="58"/>
      <c r="Z23" s="58"/>
    </row>
    <row r="24" spans="1:26" x14ac:dyDescent="0.3">
      <c r="A24" s="294" t="s">
        <v>23</v>
      </c>
      <c r="B24" s="294"/>
      <c r="C24" s="294"/>
      <c r="D24" s="294"/>
      <c r="E24" s="294"/>
      <c r="F24" s="294"/>
      <c r="G24" s="294"/>
      <c r="H24" s="294"/>
      <c r="I24" s="294"/>
      <c r="J24" s="294"/>
      <c r="K24" s="294"/>
      <c r="L24" s="294"/>
      <c r="M24" s="294"/>
      <c r="N24" s="294"/>
      <c r="O24" s="294"/>
      <c r="P24" s="294"/>
      <c r="Q24" s="294"/>
      <c r="R24" s="58"/>
      <c r="S24" s="58"/>
      <c r="T24" s="58"/>
      <c r="U24" s="58"/>
      <c r="V24" s="58"/>
      <c r="W24" s="58"/>
      <c r="X24" s="58"/>
      <c r="Y24" s="58"/>
      <c r="Z24" s="58"/>
    </row>
    <row r="25" spans="1:26" x14ac:dyDescent="0.3">
      <c r="A25" s="144" t="s">
        <v>216</v>
      </c>
      <c r="B25" s="145">
        <v>13576987.998212921</v>
      </c>
      <c r="C25" s="146">
        <v>4481335.2</v>
      </c>
      <c r="D25" s="146">
        <v>3568603</v>
      </c>
      <c r="E25" s="146">
        <v>3376911</v>
      </c>
      <c r="F25" s="147" t="s">
        <v>101</v>
      </c>
      <c r="G25" s="146">
        <v>2789102</v>
      </c>
      <c r="H25" s="148" t="s">
        <v>101</v>
      </c>
      <c r="I25" s="149">
        <f>I23+I21+I14+I12</f>
        <v>2314842</v>
      </c>
      <c r="J25" s="145">
        <f>C25/B25*100</f>
        <v>33.006843643007258</v>
      </c>
      <c r="K25" s="150">
        <f>D25-C25</f>
        <v>-912732.20000000019</v>
      </c>
      <c r="L25" s="151">
        <f>-(C25-D25)/C25*100</f>
        <v>-20.367416389651016</v>
      </c>
      <c r="M25" s="152">
        <f>SUM(M23,M21,M14,M12)</f>
        <v>-2166493.2000000002</v>
      </c>
      <c r="N25" s="153">
        <f>M25/C25*100</f>
        <v>-48.34481473289479</v>
      </c>
      <c r="O25" s="152">
        <f>SUM(O23,O21,O14,O12)</f>
        <v>-1253761</v>
      </c>
      <c r="P25" s="151">
        <f>O25/D25*100</f>
        <v>-35.13310390648666</v>
      </c>
      <c r="Q25" s="153">
        <f>(D25+O25)/B25*100</f>
        <v>17.049746234619139</v>
      </c>
      <c r="R25" s="58"/>
      <c r="S25" s="58"/>
      <c r="T25" s="58"/>
      <c r="U25" s="58"/>
      <c r="V25" s="58"/>
      <c r="W25" s="58"/>
      <c r="X25" s="58"/>
      <c r="Y25" s="58"/>
      <c r="Z25" s="58"/>
    </row>
    <row r="26" spans="1:26" ht="99.75" customHeight="1" x14ac:dyDescent="0.3">
      <c r="A26" s="291" t="s">
        <v>293</v>
      </c>
      <c r="B26" s="291"/>
      <c r="C26" s="291"/>
      <c r="D26" s="291"/>
      <c r="E26" s="291"/>
      <c r="F26" s="291"/>
      <c r="G26" s="291"/>
      <c r="H26" s="291"/>
      <c r="I26" s="291"/>
      <c r="J26" s="291"/>
      <c r="K26" s="291"/>
      <c r="L26" s="291"/>
      <c r="M26" s="291"/>
      <c r="N26" s="291"/>
      <c r="O26" s="291"/>
      <c r="P26" s="291"/>
      <c r="Q26" s="291"/>
      <c r="R26" s="58"/>
      <c r="S26" s="58"/>
      <c r="T26" s="58"/>
      <c r="U26" s="58"/>
      <c r="V26" s="58"/>
      <c r="W26" s="58"/>
      <c r="X26" s="58"/>
      <c r="Y26" s="58"/>
      <c r="Z26" s="58"/>
    </row>
    <row r="27" spans="1:26"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x14ac:dyDescent="0.3">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3">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x14ac:dyDescent="0.3">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x14ac:dyDescent="0.3">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x14ac:dyDescent="0.3">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3">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x14ac:dyDescent="0.3">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x14ac:dyDescent="0.3">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x14ac:dyDescent="0.3">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x14ac:dyDescent="0.3">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x14ac:dyDescent="0.3">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x14ac:dyDescent="0.3">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x14ac:dyDescent="0.3">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sheetData>
  <mergeCells count="20">
    <mergeCell ref="D4:D5"/>
    <mergeCell ref="E4:E5"/>
    <mergeCell ref="F4:F5"/>
    <mergeCell ref="A24:Q24"/>
    <mergeCell ref="A26:Q26"/>
    <mergeCell ref="O4:P4"/>
    <mergeCell ref="Q4:Q5"/>
    <mergeCell ref="A7:Q7"/>
    <mergeCell ref="A13:Q13"/>
    <mergeCell ref="A15:Q15"/>
    <mergeCell ref="A22:Q22"/>
    <mergeCell ref="G4:G5"/>
    <mergeCell ref="H4:H5"/>
    <mergeCell ref="I4:I5"/>
    <mergeCell ref="J4:J5"/>
    <mergeCell ref="K4:L4"/>
    <mergeCell ref="M4:N4"/>
    <mergeCell ref="A4:A5"/>
    <mergeCell ref="B4:B5"/>
    <mergeCell ref="C4:C5"/>
  </mergeCells>
  <hyperlinks>
    <hyperlink ref="A1" location="Index!A1" display="Return to Index pag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workbookViewId="0"/>
  </sheetViews>
  <sheetFormatPr defaultRowHeight="14.4" x14ac:dyDescent="0.3"/>
  <cols>
    <col min="1" max="1" width="14.6640625" customWidth="1"/>
    <col min="2" max="11" width="11.33203125" customWidth="1"/>
  </cols>
  <sheetData>
    <row r="1" spans="1:26" x14ac:dyDescent="0.3">
      <c r="A1" s="57" t="s">
        <v>63</v>
      </c>
      <c r="B1" s="58"/>
      <c r="C1" s="58"/>
      <c r="D1" s="58"/>
      <c r="E1" s="58"/>
      <c r="F1" s="58"/>
      <c r="G1" s="58"/>
      <c r="H1" s="58"/>
      <c r="I1" s="58"/>
      <c r="J1" s="58"/>
      <c r="K1" s="58"/>
      <c r="L1" s="58"/>
      <c r="M1" s="58"/>
      <c r="N1" s="58"/>
      <c r="O1" s="58"/>
      <c r="P1" s="58"/>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33" customHeight="1" x14ac:dyDescent="0.3">
      <c r="A3" s="348" t="s">
        <v>292</v>
      </c>
      <c r="B3" s="348"/>
      <c r="C3" s="348"/>
      <c r="D3" s="348"/>
      <c r="E3" s="348"/>
      <c r="F3" s="348"/>
      <c r="G3" s="348"/>
      <c r="H3" s="348"/>
      <c r="I3" s="348"/>
      <c r="J3" s="348"/>
      <c r="K3" s="348"/>
      <c r="L3" s="58"/>
      <c r="M3" s="58"/>
      <c r="N3" s="58"/>
      <c r="O3" s="58"/>
      <c r="P3" s="58"/>
      <c r="Q3" s="58"/>
      <c r="R3" s="58"/>
      <c r="S3" s="58"/>
      <c r="T3" s="58"/>
      <c r="U3" s="58"/>
      <c r="V3" s="58"/>
      <c r="W3" s="58"/>
      <c r="X3" s="58"/>
      <c r="Y3" s="58"/>
      <c r="Z3" s="58"/>
    </row>
    <row r="4" spans="1:26" x14ac:dyDescent="0.3">
      <c r="A4" s="349" t="s">
        <v>217</v>
      </c>
      <c r="B4" s="352" t="s">
        <v>218</v>
      </c>
      <c r="C4" s="353"/>
      <c r="D4" s="353"/>
      <c r="E4" s="353"/>
      <c r="F4" s="353"/>
      <c r="G4" s="353"/>
      <c r="H4" s="353"/>
      <c r="I4" s="353"/>
      <c r="J4" s="353"/>
      <c r="K4" s="353"/>
      <c r="L4" s="58"/>
      <c r="M4" s="58"/>
      <c r="N4" s="58"/>
      <c r="O4" s="58"/>
      <c r="P4" s="58"/>
      <c r="Q4" s="58"/>
      <c r="R4" s="58"/>
      <c r="S4" s="58"/>
      <c r="T4" s="58"/>
      <c r="U4" s="58"/>
      <c r="V4" s="58"/>
      <c r="W4" s="58"/>
      <c r="X4" s="58"/>
      <c r="Y4" s="58"/>
      <c r="Z4" s="58"/>
    </row>
    <row r="5" spans="1:26" x14ac:dyDescent="0.3">
      <c r="A5" s="350"/>
      <c r="B5" s="353" t="s">
        <v>219</v>
      </c>
      <c r="C5" s="353"/>
      <c r="D5" s="352" t="s">
        <v>220</v>
      </c>
      <c r="E5" s="354"/>
      <c r="F5" s="353" t="s">
        <v>229</v>
      </c>
      <c r="G5" s="353"/>
      <c r="H5" s="352" t="s">
        <v>221</v>
      </c>
      <c r="I5" s="353"/>
      <c r="J5" s="352" t="s">
        <v>41</v>
      </c>
      <c r="K5" s="353"/>
      <c r="L5" s="58"/>
      <c r="M5" s="58"/>
      <c r="N5" s="58"/>
      <c r="O5" s="58"/>
      <c r="P5" s="58"/>
      <c r="Q5" s="58"/>
      <c r="R5" s="58"/>
      <c r="S5" s="58"/>
      <c r="T5" s="58"/>
      <c r="U5" s="58"/>
      <c r="V5" s="58"/>
      <c r="W5" s="58"/>
      <c r="X5" s="58"/>
      <c r="Y5" s="58"/>
      <c r="Z5" s="58"/>
    </row>
    <row r="6" spans="1:26" ht="20.399999999999999" x14ac:dyDescent="0.3">
      <c r="A6" s="351"/>
      <c r="B6" s="213" t="s">
        <v>222</v>
      </c>
      <c r="C6" s="214" t="s">
        <v>223</v>
      </c>
      <c r="D6" s="213" t="s">
        <v>222</v>
      </c>
      <c r="E6" s="215" t="s">
        <v>223</v>
      </c>
      <c r="F6" s="213" t="s">
        <v>222</v>
      </c>
      <c r="G6" s="214" t="s">
        <v>223</v>
      </c>
      <c r="H6" s="213" t="s">
        <v>222</v>
      </c>
      <c r="I6" s="214" t="s">
        <v>223</v>
      </c>
      <c r="J6" s="213" t="s">
        <v>222</v>
      </c>
      <c r="K6" s="216" t="s">
        <v>223</v>
      </c>
      <c r="L6" s="58"/>
      <c r="M6" s="58"/>
      <c r="N6" s="58"/>
      <c r="O6" s="58"/>
      <c r="P6" s="58"/>
      <c r="Q6" s="58"/>
      <c r="R6" s="58"/>
      <c r="S6" s="58"/>
      <c r="T6" s="58"/>
      <c r="U6" s="58"/>
      <c r="V6" s="58"/>
      <c r="W6" s="58"/>
      <c r="X6" s="58"/>
      <c r="Y6" s="58"/>
      <c r="Z6" s="58"/>
    </row>
    <row r="7" spans="1:26" x14ac:dyDescent="0.3">
      <c r="A7" s="217" t="s">
        <v>224</v>
      </c>
      <c r="B7" s="218">
        <v>658</v>
      </c>
      <c r="C7" s="218">
        <f>B7+28</f>
        <v>686</v>
      </c>
      <c r="D7" s="219">
        <v>272</v>
      </c>
      <c r="E7" s="217">
        <f>D7+29</f>
        <v>301</v>
      </c>
      <c r="F7" s="218">
        <v>801</v>
      </c>
      <c r="G7" s="218">
        <f>F7+136</f>
        <v>937</v>
      </c>
      <c r="H7" s="219">
        <v>622</v>
      </c>
      <c r="I7" s="220">
        <f>H7+136</f>
        <v>758</v>
      </c>
      <c r="J7" s="221">
        <f>SUM(H7,F7,D7,B7)</f>
        <v>2353</v>
      </c>
      <c r="K7" s="222">
        <f t="shared" ref="K7:K11" si="0">SUM(I7,G7,E7,C7)</f>
        <v>2682</v>
      </c>
      <c r="L7" s="58"/>
      <c r="M7" s="58"/>
      <c r="N7" s="58"/>
      <c r="O7" s="58"/>
      <c r="P7" s="58"/>
      <c r="Q7" s="58"/>
      <c r="R7" s="58"/>
      <c r="S7" s="58"/>
      <c r="T7" s="58"/>
      <c r="U7" s="58"/>
      <c r="V7" s="58"/>
      <c r="W7" s="58"/>
      <c r="X7" s="58"/>
      <c r="Y7" s="58"/>
      <c r="Z7" s="58"/>
    </row>
    <row r="8" spans="1:26" x14ac:dyDescent="0.3">
      <c r="A8" s="217" t="s">
        <v>225</v>
      </c>
      <c r="B8" s="218">
        <v>480</v>
      </c>
      <c r="C8" s="218">
        <f>B8+95</f>
        <v>575</v>
      </c>
      <c r="D8" s="219">
        <v>275</v>
      </c>
      <c r="E8" s="217">
        <f>D8+85</f>
        <v>360</v>
      </c>
      <c r="F8" s="218">
        <v>761</v>
      </c>
      <c r="G8" s="218">
        <f>F8+153</f>
        <v>914</v>
      </c>
      <c r="H8" s="219">
        <v>527</v>
      </c>
      <c r="I8" s="220">
        <f>H8+100</f>
        <v>627</v>
      </c>
      <c r="J8" s="221">
        <f t="shared" ref="J8:J11" si="1">SUM(H8,F8,D8,B8)</f>
        <v>2043</v>
      </c>
      <c r="K8" s="223">
        <f t="shared" si="0"/>
        <v>2476</v>
      </c>
      <c r="L8" s="58"/>
      <c r="M8" s="58"/>
      <c r="N8" s="58"/>
      <c r="O8" s="58"/>
      <c r="P8" s="58"/>
      <c r="Q8" s="58"/>
      <c r="R8" s="58"/>
      <c r="S8" s="58"/>
      <c r="T8" s="58"/>
      <c r="U8" s="58"/>
      <c r="V8" s="58"/>
      <c r="W8" s="58"/>
      <c r="X8" s="58"/>
      <c r="Y8" s="58"/>
      <c r="Z8" s="58"/>
    </row>
    <row r="9" spans="1:26" x14ac:dyDescent="0.3">
      <c r="A9" s="217" t="s">
        <v>226</v>
      </c>
      <c r="B9" s="218">
        <v>430</v>
      </c>
      <c r="C9" s="218">
        <f>B9+27</f>
        <v>457</v>
      </c>
      <c r="D9" s="219">
        <v>334</v>
      </c>
      <c r="E9" s="217">
        <f>D9+16</f>
        <v>350</v>
      </c>
      <c r="F9" s="218">
        <v>580</v>
      </c>
      <c r="G9" s="218">
        <f>F9+45</f>
        <v>625</v>
      </c>
      <c r="H9" s="219">
        <v>225</v>
      </c>
      <c r="I9" s="220">
        <f>H9+75</f>
        <v>300</v>
      </c>
      <c r="J9" s="221">
        <f t="shared" si="1"/>
        <v>1569</v>
      </c>
      <c r="K9" s="223">
        <f t="shared" si="0"/>
        <v>1732</v>
      </c>
      <c r="L9" s="58"/>
      <c r="M9" s="58"/>
      <c r="N9" s="58"/>
      <c r="O9" s="58"/>
      <c r="P9" s="58"/>
      <c r="Q9" s="58"/>
      <c r="R9" s="58"/>
      <c r="S9" s="58"/>
      <c r="T9" s="58"/>
      <c r="U9" s="58"/>
      <c r="V9" s="58"/>
      <c r="W9" s="58"/>
      <c r="X9" s="58"/>
      <c r="Y9" s="58"/>
      <c r="Z9" s="58"/>
    </row>
    <row r="10" spans="1:26" x14ac:dyDescent="0.3">
      <c r="A10" s="217" t="s">
        <v>227</v>
      </c>
      <c r="B10" s="218">
        <v>339</v>
      </c>
      <c r="C10" s="218">
        <f>B10+117</f>
        <v>456</v>
      </c>
      <c r="D10" s="219">
        <v>252</v>
      </c>
      <c r="E10" s="217">
        <f>D10+67</f>
        <v>319</v>
      </c>
      <c r="F10" s="218">
        <v>387</v>
      </c>
      <c r="G10" s="218">
        <f>F10+97</f>
        <v>484</v>
      </c>
      <c r="H10" s="219">
        <v>131</v>
      </c>
      <c r="I10" s="220">
        <f>H10+54</f>
        <v>185</v>
      </c>
      <c r="J10" s="221">
        <f t="shared" si="1"/>
        <v>1109</v>
      </c>
      <c r="K10" s="223">
        <f t="shared" si="0"/>
        <v>1444</v>
      </c>
      <c r="L10" s="58"/>
      <c r="M10" s="58"/>
      <c r="N10" s="58"/>
      <c r="O10" s="58"/>
      <c r="P10" s="58"/>
      <c r="Q10" s="58"/>
      <c r="R10" s="58"/>
      <c r="S10" s="58"/>
      <c r="T10" s="58"/>
      <c r="U10" s="58"/>
      <c r="V10" s="58"/>
      <c r="W10" s="58"/>
      <c r="X10" s="58"/>
      <c r="Y10" s="58"/>
      <c r="Z10" s="58"/>
    </row>
    <row r="11" spans="1:26" x14ac:dyDescent="0.3">
      <c r="A11" s="224" t="s">
        <v>228</v>
      </c>
      <c r="B11" s="225">
        <v>311</v>
      </c>
      <c r="C11" s="225">
        <f>B11+48</f>
        <v>359</v>
      </c>
      <c r="D11" s="226">
        <v>121</v>
      </c>
      <c r="E11" s="224">
        <f>D11+89</f>
        <v>210</v>
      </c>
      <c r="F11" s="225">
        <v>307</v>
      </c>
      <c r="G11" s="225">
        <f>F11+143</f>
        <v>450</v>
      </c>
      <c r="H11" s="226">
        <v>139</v>
      </c>
      <c r="I11" s="225">
        <f>H11+49</f>
        <v>188</v>
      </c>
      <c r="J11" s="227">
        <f t="shared" si="1"/>
        <v>878</v>
      </c>
      <c r="K11" s="228">
        <f t="shared" si="0"/>
        <v>1207</v>
      </c>
      <c r="L11" s="58"/>
      <c r="M11" s="58"/>
      <c r="N11" s="58"/>
      <c r="O11" s="58"/>
      <c r="P11" s="58"/>
      <c r="Q11" s="58"/>
      <c r="R11" s="58"/>
      <c r="S11" s="58"/>
      <c r="T11" s="58"/>
      <c r="U11" s="58"/>
      <c r="V11" s="58"/>
      <c r="W11" s="58"/>
      <c r="X11" s="58"/>
      <c r="Y11" s="58"/>
      <c r="Z11" s="58"/>
    </row>
    <row r="12" spans="1:26" ht="75" customHeight="1" x14ac:dyDescent="0.3">
      <c r="A12" s="347" t="s">
        <v>232</v>
      </c>
      <c r="B12" s="347"/>
      <c r="C12" s="347"/>
      <c r="D12" s="347"/>
      <c r="E12" s="347"/>
      <c r="F12" s="347"/>
      <c r="G12" s="347"/>
      <c r="H12" s="347"/>
      <c r="I12" s="347"/>
      <c r="J12" s="347"/>
      <c r="K12" s="347"/>
      <c r="L12" s="58"/>
      <c r="M12" s="58"/>
      <c r="N12" s="58"/>
      <c r="O12" s="58"/>
      <c r="P12" s="58"/>
      <c r="Q12" s="58"/>
      <c r="R12" s="58"/>
      <c r="S12" s="58"/>
      <c r="T12" s="58"/>
      <c r="U12" s="58"/>
      <c r="V12" s="58"/>
      <c r="W12" s="58"/>
      <c r="X12" s="58"/>
      <c r="Y12" s="58"/>
      <c r="Z12" s="58"/>
    </row>
    <row r="13" spans="1:26" x14ac:dyDescent="0.3">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x14ac:dyDescent="0.3">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x14ac:dyDescent="0.3">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row>
    <row r="16" spans="1:26" x14ac:dyDescent="0.3">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x14ac:dyDescent="0.3">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x14ac:dyDescent="0.3">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x14ac:dyDescent="0.3">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x14ac:dyDescent="0.3">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x14ac:dyDescent="0.3">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x14ac:dyDescent="0.3">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x14ac:dyDescent="0.3">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x14ac:dyDescent="0.3">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x14ac:dyDescent="0.3">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3">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x14ac:dyDescent="0.3">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x14ac:dyDescent="0.3">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x14ac:dyDescent="0.3">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3">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x14ac:dyDescent="0.3">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x14ac:dyDescent="0.3">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x14ac:dyDescent="0.3">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x14ac:dyDescent="0.3">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x14ac:dyDescent="0.3">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x14ac:dyDescent="0.3">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x14ac:dyDescent="0.3">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sheetData>
  <mergeCells count="9">
    <mergeCell ref="A12:K12"/>
    <mergeCell ref="A3:K3"/>
    <mergeCell ref="A4:A6"/>
    <mergeCell ref="B4:K4"/>
    <mergeCell ref="B5:C5"/>
    <mergeCell ref="D5:E5"/>
    <mergeCell ref="F5:G5"/>
    <mergeCell ref="H5:I5"/>
    <mergeCell ref="J5:K5"/>
  </mergeCells>
  <hyperlinks>
    <hyperlink ref="A1" location="Index!A1" display="Return to Index pag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workbookViewId="0">
      <pane ySplit="5" topLeftCell="A6" activePane="bottomLeft" state="frozen"/>
      <selection pane="bottomLeft"/>
    </sheetView>
  </sheetViews>
  <sheetFormatPr defaultRowHeight="14.4" x14ac:dyDescent="0.3"/>
  <cols>
    <col min="1" max="1" width="24.6640625" bestFit="1" customWidth="1"/>
    <col min="2" max="2" width="8.88671875" customWidth="1"/>
    <col min="3" max="3" width="10.33203125" customWidth="1"/>
    <col min="4" max="4" width="9.33203125" customWidth="1"/>
    <col min="5" max="6" width="9.44140625" customWidth="1"/>
    <col min="7" max="7" width="8.6640625" customWidth="1"/>
    <col min="8" max="8" width="14.44140625" customWidth="1"/>
    <col min="9" max="9" width="14.33203125" customWidth="1"/>
    <col min="10" max="10" width="13.6640625" customWidth="1"/>
    <col min="11" max="11" width="10.6640625" customWidth="1"/>
    <col min="12" max="12" width="12.33203125" customWidth="1"/>
    <col min="13" max="13" width="10.6640625" customWidth="1"/>
    <col min="14" max="14" width="10" customWidth="1"/>
  </cols>
  <sheetData>
    <row r="1" spans="1:26" x14ac:dyDescent="0.3">
      <c r="A1" s="57" t="s">
        <v>63</v>
      </c>
      <c r="B1" s="58"/>
      <c r="C1" s="58"/>
      <c r="D1" s="58"/>
      <c r="E1" s="58"/>
      <c r="F1" s="58"/>
      <c r="G1" s="58"/>
      <c r="H1" s="58"/>
      <c r="I1" s="58"/>
      <c r="J1" s="58"/>
      <c r="K1" s="58"/>
      <c r="L1" s="58"/>
      <c r="M1" s="58"/>
      <c r="N1" s="58"/>
      <c r="O1" s="58"/>
      <c r="P1" s="58"/>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15.6" x14ac:dyDescent="0.3">
      <c r="A3" s="272" t="s">
        <v>283</v>
      </c>
      <c r="B3" s="272"/>
      <c r="C3" s="272"/>
      <c r="D3" s="272"/>
      <c r="E3" s="272"/>
      <c r="F3" s="272"/>
      <c r="G3" s="272"/>
      <c r="H3" s="272"/>
      <c r="I3" s="272"/>
      <c r="J3" s="272"/>
      <c r="K3" s="272"/>
      <c r="L3" s="272"/>
      <c r="M3" s="272"/>
      <c r="N3" s="272"/>
      <c r="O3" s="58"/>
      <c r="P3" s="58"/>
      <c r="Q3" s="58"/>
      <c r="R3" s="58"/>
      <c r="S3" s="58"/>
      <c r="T3" s="58"/>
      <c r="U3" s="58"/>
      <c r="V3" s="58"/>
      <c r="W3" s="58"/>
      <c r="X3" s="58"/>
      <c r="Y3" s="58"/>
      <c r="Z3" s="58"/>
    </row>
    <row r="4" spans="1:26" ht="45" customHeight="1" x14ac:dyDescent="0.3">
      <c r="A4" s="1" t="s">
        <v>0</v>
      </c>
      <c r="B4" s="2" t="s">
        <v>1</v>
      </c>
      <c r="C4" s="3" t="s">
        <v>2</v>
      </c>
      <c r="D4" s="2" t="s">
        <v>3</v>
      </c>
      <c r="E4" s="248" t="s">
        <v>4</v>
      </c>
      <c r="F4" s="254" t="s">
        <v>5</v>
      </c>
      <c r="G4" s="249" t="s">
        <v>6</v>
      </c>
      <c r="H4" s="248" t="s">
        <v>236</v>
      </c>
      <c r="I4" s="254" t="s">
        <v>7</v>
      </c>
      <c r="J4" s="254" t="s">
        <v>237</v>
      </c>
      <c r="K4" s="254" t="s">
        <v>8</v>
      </c>
      <c r="L4" s="254" t="s">
        <v>9</v>
      </c>
      <c r="M4" s="249" t="s">
        <v>10</v>
      </c>
      <c r="N4" s="248" t="s">
        <v>11</v>
      </c>
      <c r="O4" s="58"/>
      <c r="P4" s="58"/>
      <c r="Q4" s="58"/>
      <c r="R4" s="58"/>
      <c r="S4" s="58"/>
      <c r="T4" s="58"/>
      <c r="U4" s="58"/>
      <c r="V4" s="58"/>
      <c r="W4" s="58"/>
      <c r="X4" s="58"/>
      <c r="Y4" s="58"/>
      <c r="Z4" s="58"/>
    </row>
    <row r="5" spans="1:26" ht="20.399999999999999" x14ac:dyDescent="0.3">
      <c r="A5" s="4" t="s">
        <v>257</v>
      </c>
      <c r="B5" s="5" t="s">
        <v>12</v>
      </c>
      <c r="C5" s="5"/>
      <c r="D5" s="5" t="s">
        <v>13</v>
      </c>
      <c r="E5" s="6" t="s">
        <v>14</v>
      </c>
      <c r="F5" s="252" t="s">
        <v>15</v>
      </c>
      <c r="G5" s="253" t="s">
        <v>258</v>
      </c>
      <c r="H5" s="6" t="s">
        <v>16</v>
      </c>
      <c r="I5" s="252" t="s">
        <v>17</v>
      </c>
      <c r="J5" s="252" t="s">
        <v>259</v>
      </c>
      <c r="K5" s="252" t="s">
        <v>18</v>
      </c>
      <c r="L5" s="252" t="s">
        <v>260</v>
      </c>
      <c r="M5" s="253" t="s">
        <v>261</v>
      </c>
      <c r="N5" s="7"/>
      <c r="O5" s="58"/>
      <c r="P5" s="58"/>
      <c r="Q5" s="58"/>
      <c r="R5" s="58"/>
      <c r="S5" s="58"/>
      <c r="T5" s="58"/>
      <c r="U5" s="58"/>
      <c r="V5" s="58"/>
      <c r="W5" s="58"/>
      <c r="X5" s="58"/>
      <c r="Y5" s="58"/>
      <c r="Z5" s="58"/>
    </row>
    <row r="6" spans="1:26" x14ac:dyDescent="0.3">
      <c r="A6" s="273" t="s">
        <v>19</v>
      </c>
      <c r="B6" s="273"/>
      <c r="C6" s="273"/>
      <c r="D6" s="273"/>
      <c r="E6" s="273"/>
      <c r="F6" s="273"/>
      <c r="G6" s="273"/>
      <c r="H6" s="273"/>
      <c r="I6" s="273"/>
      <c r="J6" s="273"/>
      <c r="K6" s="273"/>
      <c r="L6" s="273"/>
      <c r="M6" s="273"/>
      <c r="N6" s="273"/>
      <c r="O6" s="58"/>
      <c r="P6" s="58"/>
      <c r="Q6" s="58"/>
      <c r="R6" s="58"/>
      <c r="S6" s="58"/>
      <c r="T6" s="58"/>
      <c r="U6" s="58"/>
      <c r="V6" s="58"/>
      <c r="W6" s="58"/>
      <c r="X6" s="58"/>
      <c r="Y6" s="58"/>
      <c r="Z6" s="58"/>
    </row>
    <row r="7" spans="1:26" x14ac:dyDescent="0.3">
      <c r="A7" s="274" t="s">
        <v>20</v>
      </c>
      <c r="B7" s="277">
        <v>814000</v>
      </c>
      <c r="C7" s="8" t="s">
        <v>21</v>
      </c>
      <c r="D7" s="9">
        <v>769962</v>
      </c>
      <c r="E7" s="237">
        <v>125114</v>
      </c>
      <c r="F7" s="10">
        <v>408298</v>
      </c>
      <c r="G7" s="11">
        <v>533412</v>
      </c>
      <c r="H7" s="12">
        <v>152212</v>
      </c>
      <c r="I7" s="10">
        <v>96184</v>
      </c>
      <c r="J7" s="13">
        <v>248396</v>
      </c>
      <c r="K7" s="10">
        <v>7562</v>
      </c>
      <c r="L7" s="10">
        <f>I7+K7</f>
        <v>103746</v>
      </c>
      <c r="M7" s="14">
        <v>255958</v>
      </c>
      <c r="N7" s="15">
        <v>56</v>
      </c>
      <c r="O7" s="58"/>
      <c r="P7" s="58"/>
      <c r="Q7" s="58"/>
      <c r="R7" s="58"/>
      <c r="S7" s="58"/>
      <c r="T7" s="58"/>
      <c r="U7" s="58"/>
      <c r="V7" s="58"/>
      <c r="W7" s="58"/>
      <c r="X7" s="58"/>
      <c r="Y7" s="58"/>
      <c r="Z7" s="58"/>
    </row>
    <row r="8" spans="1:26" x14ac:dyDescent="0.3">
      <c r="A8" s="275"/>
      <c r="B8" s="278"/>
      <c r="C8" s="16" t="s">
        <v>22</v>
      </c>
      <c r="D8" s="17">
        <v>39053</v>
      </c>
      <c r="E8" s="238">
        <v>6334</v>
      </c>
      <c r="F8" s="18">
        <v>11882</v>
      </c>
      <c r="G8" s="19">
        <v>18215</v>
      </c>
      <c r="H8" s="20">
        <v>8189</v>
      </c>
      <c r="I8" s="18">
        <v>1660</v>
      </c>
      <c r="J8" s="21">
        <v>9848</v>
      </c>
      <c r="K8" s="22">
        <v>323</v>
      </c>
      <c r="L8" s="18">
        <f t="shared" ref="L8:L52" si="0">I8+K8</f>
        <v>1983</v>
      </c>
      <c r="M8" s="23">
        <v>10171</v>
      </c>
      <c r="N8" s="24">
        <v>17</v>
      </c>
      <c r="O8" s="58"/>
      <c r="P8" s="58"/>
      <c r="Q8" s="58"/>
      <c r="R8" s="58"/>
      <c r="S8" s="58"/>
      <c r="T8" s="58"/>
      <c r="U8" s="58"/>
      <c r="V8" s="58"/>
      <c r="W8" s="58"/>
      <c r="X8" s="58"/>
      <c r="Y8" s="58"/>
      <c r="Z8" s="58"/>
    </row>
    <row r="9" spans="1:26" x14ac:dyDescent="0.3">
      <c r="A9" s="276"/>
      <c r="B9" s="279"/>
      <c r="C9" s="16" t="s">
        <v>23</v>
      </c>
      <c r="D9" s="17">
        <v>809015</v>
      </c>
      <c r="E9" s="238">
        <v>131448</v>
      </c>
      <c r="F9" s="18">
        <v>420179</v>
      </c>
      <c r="G9" s="19">
        <v>551627</v>
      </c>
      <c r="H9" s="25">
        <v>160401</v>
      </c>
      <c r="I9" s="26">
        <v>97844</v>
      </c>
      <c r="J9" s="27">
        <v>258245</v>
      </c>
      <c r="K9" s="26">
        <v>7885</v>
      </c>
      <c r="L9" s="26">
        <f t="shared" si="0"/>
        <v>105729</v>
      </c>
      <c r="M9" s="28">
        <v>266130</v>
      </c>
      <c r="N9" s="24">
        <v>73</v>
      </c>
      <c r="O9" s="58"/>
      <c r="P9" s="58"/>
      <c r="Q9" s="58"/>
      <c r="R9" s="58"/>
      <c r="S9" s="58"/>
      <c r="T9" s="58"/>
      <c r="U9" s="58"/>
      <c r="V9" s="58"/>
      <c r="W9" s="58"/>
      <c r="X9" s="58"/>
      <c r="Y9" s="58"/>
      <c r="Z9" s="58"/>
    </row>
    <row r="10" spans="1:26" x14ac:dyDescent="0.3">
      <c r="A10" s="274" t="s">
        <v>24</v>
      </c>
      <c r="B10" s="280">
        <v>3907000</v>
      </c>
      <c r="C10" s="8" t="s">
        <v>21</v>
      </c>
      <c r="D10" s="9">
        <v>3800564</v>
      </c>
      <c r="E10" s="237">
        <v>1193805</v>
      </c>
      <c r="F10" s="10">
        <v>972796</v>
      </c>
      <c r="G10" s="11">
        <v>2166601</v>
      </c>
      <c r="H10" s="21">
        <v>221159</v>
      </c>
      <c r="I10" s="18">
        <v>334956</v>
      </c>
      <c r="J10" s="21">
        <v>556115</v>
      </c>
      <c r="K10" s="18">
        <v>107051</v>
      </c>
      <c r="L10" s="18">
        <f t="shared" si="0"/>
        <v>442007</v>
      </c>
      <c r="M10" s="18">
        <v>663167</v>
      </c>
      <c r="N10" s="15">
        <v>153</v>
      </c>
      <c r="O10" s="58"/>
      <c r="P10" s="58"/>
      <c r="Q10" s="58"/>
      <c r="R10" s="58"/>
      <c r="S10" s="58"/>
      <c r="T10" s="58"/>
      <c r="U10" s="58"/>
      <c r="V10" s="58"/>
      <c r="W10" s="58"/>
      <c r="X10" s="58"/>
      <c r="Y10" s="58"/>
      <c r="Z10" s="58"/>
    </row>
    <row r="11" spans="1:26" x14ac:dyDescent="0.3">
      <c r="A11" s="275"/>
      <c r="B11" s="281"/>
      <c r="C11" s="16" t="s">
        <v>22</v>
      </c>
      <c r="D11" s="17">
        <v>105686</v>
      </c>
      <c r="E11" s="238">
        <v>16636</v>
      </c>
      <c r="F11" s="18">
        <v>44648</v>
      </c>
      <c r="G11" s="19">
        <v>61284</v>
      </c>
      <c r="H11" s="21">
        <v>22584</v>
      </c>
      <c r="I11" s="18">
        <v>12300</v>
      </c>
      <c r="J11" s="21">
        <v>34884</v>
      </c>
      <c r="K11" s="18">
        <v>6900</v>
      </c>
      <c r="L11" s="18">
        <f t="shared" si="0"/>
        <v>19200</v>
      </c>
      <c r="M11" s="18">
        <v>41784</v>
      </c>
      <c r="N11" s="24">
        <v>9</v>
      </c>
      <c r="O11" s="58"/>
      <c r="P11" s="58"/>
      <c r="Q11" s="58"/>
      <c r="R11" s="58"/>
      <c r="S11" s="58"/>
      <c r="T11" s="58"/>
      <c r="U11" s="58"/>
      <c r="V11" s="58"/>
      <c r="W11" s="58"/>
      <c r="X11" s="58"/>
      <c r="Y11" s="58"/>
      <c r="Z11" s="58"/>
    </row>
    <row r="12" spans="1:26" x14ac:dyDescent="0.3">
      <c r="A12" s="276"/>
      <c r="B12" s="282"/>
      <c r="C12" s="29" t="s">
        <v>23</v>
      </c>
      <c r="D12" s="30">
        <v>3906250</v>
      </c>
      <c r="E12" s="239">
        <v>1210441</v>
      </c>
      <c r="F12" s="26">
        <v>1017444</v>
      </c>
      <c r="G12" s="31">
        <v>2227885</v>
      </c>
      <c r="H12" s="21">
        <v>243743</v>
      </c>
      <c r="I12" s="18">
        <v>347256</v>
      </c>
      <c r="J12" s="21">
        <v>590999</v>
      </c>
      <c r="K12" s="18">
        <v>113951</v>
      </c>
      <c r="L12" s="18">
        <f t="shared" si="0"/>
        <v>461207</v>
      </c>
      <c r="M12" s="18">
        <v>704951</v>
      </c>
      <c r="N12" s="32">
        <v>162</v>
      </c>
      <c r="O12" s="58"/>
      <c r="P12" s="58"/>
      <c r="Q12" s="58"/>
      <c r="R12" s="58"/>
      <c r="S12" s="58"/>
      <c r="T12" s="58"/>
      <c r="U12" s="58"/>
      <c r="V12" s="58"/>
      <c r="W12" s="58"/>
      <c r="X12" s="58"/>
      <c r="Y12" s="58"/>
      <c r="Z12" s="58"/>
    </row>
    <row r="13" spans="1:26" x14ac:dyDescent="0.3">
      <c r="A13" s="274" t="s">
        <v>25</v>
      </c>
      <c r="B13" s="280">
        <v>5790000</v>
      </c>
      <c r="C13" s="8" t="s">
        <v>21</v>
      </c>
      <c r="D13" s="9">
        <v>5641447</v>
      </c>
      <c r="E13" s="237">
        <v>1434756</v>
      </c>
      <c r="F13" s="10">
        <v>1739842</v>
      </c>
      <c r="G13" s="13">
        <v>3174598</v>
      </c>
      <c r="H13" s="12">
        <v>724471</v>
      </c>
      <c r="I13" s="10">
        <v>516094</v>
      </c>
      <c r="J13" s="13">
        <v>1240565</v>
      </c>
      <c r="K13" s="10">
        <v>96101</v>
      </c>
      <c r="L13" s="10">
        <f t="shared" si="0"/>
        <v>612195</v>
      </c>
      <c r="M13" s="14">
        <v>1336666</v>
      </c>
      <c r="N13" s="15">
        <v>190</v>
      </c>
      <c r="O13" s="58"/>
      <c r="P13" s="58"/>
      <c r="Q13" s="58"/>
      <c r="R13" s="58"/>
      <c r="S13" s="58"/>
      <c r="T13" s="58"/>
      <c r="U13" s="58"/>
      <c r="V13" s="58"/>
      <c r="W13" s="58"/>
      <c r="X13" s="58"/>
      <c r="Y13" s="58"/>
      <c r="Z13" s="58"/>
    </row>
    <row r="14" spans="1:26" x14ac:dyDescent="0.3">
      <c r="A14" s="275"/>
      <c r="B14" s="281"/>
      <c r="C14" s="16" t="s">
        <v>22</v>
      </c>
      <c r="D14" s="17">
        <v>145951</v>
      </c>
      <c r="E14" s="238">
        <v>6158</v>
      </c>
      <c r="F14" s="18">
        <v>32615</v>
      </c>
      <c r="G14" s="21">
        <v>38773</v>
      </c>
      <c r="H14" s="20">
        <v>22564</v>
      </c>
      <c r="I14" s="18">
        <v>5895</v>
      </c>
      <c r="J14" s="21">
        <v>28459</v>
      </c>
      <c r="K14" s="18">
        <v>1877</v>
      </c>
      <c r="L14" s="18">
        <f t="shared" si="0"/>
        <v>7772</v>
      </c>
      <c r="M14" s="23">
        <v>30336</v>
      </c>
      <c r="N14" s="24">
        <v>9</v>
      </c>
      <c r="O14" s="58"/>
      <c r="P14" s="58"/>
      <c r="Q14" s="58"/>
      <c r="R14" s="58"/>
      <c r="S14" s="58"/>
      <c r="T14" s="58"/>
      <c r="U14" s="58"/>
      <c r="V14" s="58"/>
      <c r="W14" s="58"/>
      <c r="X14" s="58"/>
      <c r="Y14" s="58"/>
      <c r="Z14" s="58"/>
    </row>
    <row r="15" spans="1:26" x14ac:dyDescent="0.3">
      <c r="A15" s="276"/>
      <c r="B15" s="282"/>
      <c r="C15" s="29" t="s">
        <v>23</v>
      </c>
      <c r="D15" s="30">
        <v>5787398</v>
      </c>
      <c r="E15" s="239">
        <v>1440914</v>
      </c>
      <c r="F15" s="26">
        <v>1772457</v>
      </c>
      <c r="G15" s="27">
        <v>3213371</v>
      </c>
      <c r="H15" s="25">
        <v>747035</v>
      </c>
      <c r="I15" s="26">
        <v>521988</v>
      </c>
      <c r="J15" s="27">
        <v>1269023</v>
      </c>
      <c r="K15" s="26">
        <v>97978</v>
      </c>
      <c r="L15" s="26">
        <f t="shared" si="0"/>
        <v>619966</v>
      </c>
      <c r="M15" s="28">
        <v>1367002</v>
      </c>
      <c r="N15" s="32">
        <v>199</v>
      </c>
      <c r="O15" s="58"/>
      <c r="P15" s="58"/>
      <c r="Q15" s="58"/>
      <c r="R15" s="58"/>
      <c r="S15" s="58"/>
      <c r="T15" s="58"/>
      <c r="U15" s="58"/>
      <c r="V15" s="58"/>
      <c r="W15" s="58"/>
      <c r="X15" s="58"/>
      <c r="Y15" s="58"/>
      <c r="Z15" s="58"/>
    </row>
    <row r="16" spans="1:26" x14ac:dyDescent="0.3">
      <c r="A16" s="274" t="s">
        <v>26</v>
      </c>
      <c r="B16" s="280">
        <v>4512000</v>
      </c>
      <c r="C16" s="8" t="s">
        <v>21</v>
      </c>
      <c r="D16" s="9">
        <v>4100264</v>
      </c>
      <c r="E16" s="237">
        <v>827875</v>
      </c>
      <c r="F16" s="10">
        <v>1617725</v>
      </c>
      <c r="G16" s="13">
        <v>2445600</v>
      </c>
      <c r="H16" s="12">
        <v>911373</v>
      </c>
      <c r="I16" s="10">
        <v>362950</v>
      </c>
      <c r="J16" s="13">
        <v>1274323</v>
      </c>
      <c r="K16" s="10">
        <v>31087</v>
      </c>
      <c r="L16" s="10">
        <f t="shared" si="0"/>
        <v>394037</v>
      </c>
      <c r="M16" s="14">
        <v>1305410</v>
      </c>
      <c r="N16" s="15">
        <v>132</v>
      </c>
      <c r="O16" s="58"/>
      <c r="P16" s="58"/>
      <c r="Q16" s="58"/>
      <c r="R16" s="58"/>
      <c r="S16" s="58"/>
      <c r="T16" s="58"/>
      <c r="U16" s="58"/>
      <c r="V16" s="58"/>
      <c r="W16" s="58"/>
      <c r="X16" s="58"/>
      <c r="Y16" s="58"/>
      <c r="Z16" s="58"/>
    </row>
    <row r="17" spans="1:26" x14ac:dyDescent="0.3">
      <c r="A17" s="275"/>
      <c r="B17" s="281"/>
      <c r="C17" s="16" t="s">
        <v>22</v>
      </c>
      <c r="D17" s="17">
        <v>390532</v>
      </c>
      <c r="E17" s="238">
        <v>15652</v>
      </c>
      <c r="F17" s="18">
        <v>96929</v>
      </c>
      <c r="G17" s="21">
        <v>112581</v>
      </c>
      <c r="H17" s="20">
        <v>91677</v>
      </c>
      <c r="I17" s="18">
        <v>3612</v>
      </c>
      <c r="J17" s="21">
        <v>95289</v>
      </c>
      <c r="K17" s="22">
        <v>295</v>
      </c>
      <c r="L17" s="18">
        <f t="shared" si="0"/>
        <v>3907</v>
      </c>
      <c r="M17" s="23">
        <v>95584</v>
      </c>
      <c r="N17" s="24">
        <v>27</v>
      </c>
      <c r="O17" s="58"/>
      <c r="P17" s="58"/>
      <c r="Q17" s="58"/>
      <c r="R17" s="58"/>
      <c r="S17" s="58"/>
      <c r="T17" s="58"/>
      <c r="U17" s="58"/>
      <c r="V17" s="58"/>
      <c r="W17" s="58"/>
      <c r="X17" s="58"/>
      <c r="Y17" s="58"/>
      <c r="Z17" s="58"/>
    </row>
    <row r="18" spans="1:26" x14ac:dyDescent="0.3">
      <c r="A18" s="276"/>
      <c r="B18" s="282"/>
      <c r="C18" s="29" t="s">
        <v>23</v>
      </c>
      <c r="D18" s="30">
        <v>4490796</v>
      </c>
      <c r="E18" s="239">
        <v>843527</v>
      </c>
      <c r="F18" s="26">
        <v>1714654</v>
      </c>
      <c r="G18" s="27">
        <v>2558181</v>
      </c>
      <c r="H18" s="25">
        <v>1003050</v>
      </c>
      <c r="I18" s="26">
        <v>366562</v>
      </c>
      <c r="J18" s="27">
        <v>1369612</v>
      </c>
      <c r="K18" s="26">
        <v>31382</v>
      </c>
      <c r="L18" s="26">
        <f t="shared" si="0"/>
        <v>397944</v>
      </c>
      <c r="M18" s="28">
        <v>1400994</v>
      </c>
      <c r="N18" s="32">
        <v>159</v>
      </c>
      <c r="O18" s="58"/>
      <c r="P18" s="58"/>
      <c r="Q18" s="58"/>
      <c r="R18" s="58"/>
      <c r="S18" s="58"/>
      <c r="T18" s="58"/>
      <c r="U18" s="58"/>
      <c r="V18" s="58"/>
      <c r="W18" s="58"/>
      <c r="X18" s="58"/>
      <c r="Y18" s="58"/>
      <c r="Z18" s="58"/>
    </row>
    <row r="19" spans="1:26" x14ac:dyDescent="0.3">
      <c r="A19" s="283" t="s">
        <v>27</v>
      </c>
      <c r="B19" s="280">
        <v>15023000</v>
      </c>
      <c r="C19" s="8" t="s">
        <v>21</v>
      </c>
      <c r="D19" s="9">
        <v>14312237</v>
      </c>
      <c r="E19" s="237">
        <v>3581550</v>
      </c>
      <c r="F19" s="10">
        <v>4738661</v>
      </c>
      <c r="G19" s="13">
        <v>8320211</v>
      </c>
      <c r="H19" s="12">
        <v>2009215</v>
      </c>
      <c r="I19" s="10">
        <v>1310184</v>
      </c>
      <c r="J19" s="13">
        <v>3319399</v>
      </c>
      <c r="K19" s="10">
        <v>241802</v>
      </c>
      <c r="L19" s="10">
        <f t="shared" si="0"/>
        <v>1551986</v>
      </c>
      <c r="M19" s="14">
        <v>3561201</v>
      </c>
      <c r="N19" s="15">
        <v>406</v>
      </c>
      <c r="O19" s="58"/>
      <c r="P19" s="58"/>
      <c r="Q19" s="58"/>
      <c r="R19" s="58"/>
      <c r="S19" s="58"/>
      <c r="T19" s="58"/>
      <c r="U19" s="58"/>
      <c r="V19" s="58"/>
      <c r="W19" s="58"/>
      <c r="X19" s="58"/>
      <c r="Y19" s="58"/>
      <c r="Z19" s="58"/>
    </row>
    <row r="20" spans="1:26" x14ac:dyDescent="0.3">
      <c r="A20" s="284"/>
      <c r="B20" s="281"/>
      <c r="C20" s="16" t="s">
        <v>22</v>
      </c>
      <c r="D20" s="17">
        <v>681222</v>
      </c>
      <c r="E20" s="238">
        <v>44780</v>
      </c>
      <c r="F20" s="18">
        <v>186074</v>
      </c>
      <c r="G20" s="21">
        <v>230853</v>
      </c>
      <c r="H20" s="20">
        <v>145014</v>
      </c>
      <c r="I20" s="18">
        <v>23466</v>
      </c>
      <c r="J20" s="21">
        <v>168480</v>
      </c>
      <c r="K20" s="18">
        <v>9395</v>
      </c>
      <c r="L20" s="18">
        <f t="shared" si="0"/>
        <v>32861</v>
      </c>
      <c r="M20" s="23">
        <v>177875</v>
      </c>
      <c r="N20" s="24">
        <v>53</v>
      </c>
      <c r="O20" s="58"/>
      <c r="P20" s="58"/>
      <c r="Q20" s="58"/>
      <c r="R20" s="58"/>
      <c r="S20" s="58"/>
      <c r="T20" s="58"/>
      <c r="U20" s="58"/>
      <c r="V20" s="58"/>
      <c r="W20" s="58"/>
      <c r="X20" s="58"/>
      <c r="Y20" s="58"/>
      <c r="Z20" s="58"/>
    </row>
    <row r="21" spans="1:26" x14ac:dyDescent="0.3">
      <c r="A21" s="284"/>
      <c r="B21" s="281"/>
      <c r="C21" s="29" t="s">
        <v>23</v>
      </c>
      <c r="D21" s="30">
        <v>14993459</v>
      </c>
      <c r="E21" s="239">
        <v>3626330</v>
      </c>
      <c r="F21" s="26">
        <v>4924734</v>
      </c>
      <c r="G21" s="27">
        <v>8551064</v>
      </c>
      <c r="H21" s="25">
        <v>2154229</v>
      </c>
      <c r="I21" s="26">
        <v>1333650</v>
      </c>
      <c r="J21" s="27">
        <v>3487879</v>
      </c>
      <c r="K21" s="26">
        <v>251197</v>
      </c>
      <c r="L21" s="26">
        <f t="shared" si="0"/>
        <v>1584847</v>
      </c>
      <c r="M21" s="28">
        <v>3739076</v>
      </c>
      <c r="N21" s="32">
        <v>459</v>
      </c>
      <c r="O21" s="58"/>
      <c r="P21" s="58"/>
      <c r="Q21" s="58"/>
      <c r="R21" s="58"/>
      <c r="S21" s="58"/>
      <c r="T21" s="58"/>
      <c r="U21" s="58"/>
      <c r="V21" s="58"/>
      <c r="W21" s="58"/>
      <c r="X21" s="58"/>
      <c r="Y21" s="58"/>
      <c r="Z21" s="58"/>
    </row>
    <row r="22" spans="1:26" x14ac:dyDescent="0.3">
      <c r="A22" s="273" t="s">
        <v>28</v>
      </c>
      <c r="B22" s="273"/>
      <c r="C22" s="273"/>
      <c r="D22" s="273"/>
      <c r="E22" s="273"/>
      <c r="F22" s="273"/>
      <c r="G22" s="273"/>
      <c r="H22" s="285"/>
      <c r="I22" s="285"/>
      <c r="J22" s="285"/>
      <c r="K22" s="285"/>
      <c r="L22" s="285"/>
      <c r="M22" s="285"/>
      <c r="N22" s="285"/>
      <c r="O22" s="58"/>
      <c r="P22" s="58"/>
      <c r="Q22" s="58"/>
      <c r="R22" s="58"/>
      <c r="S22" s="58"/>
      <c r="T22" s="58"/>
      <c r="U22" s="58"/>
      <c r="V22" s="58"/>
      <c r="W22" s="58"/>
      <c r="X22" s="58"/>
      <c r="Y22" s="58"/>
      <c r="Z22" s="58"/>
    </row>
    <row r="23" spans="1:26" x14ac:dyDescent="0.3">
      <c r="A23" s="286" t="s">
        <v>29</v>
      </c>
      <c r="B23" s="277">
        <v>6796000</v>
      </c>
      <c r="C23" s="8" t="s">
        <v>21</v>
      </c>
      <c r="D23" s="9">
        <v>4821410</v>
      </c>
      <c r="E23" s="237">
        <v>942820</v>
      </c>
      <c r="F23" s="10">
        <v>2261880</v>
      </c>
      <c r="G23" s="13">
        <v>3204700</v>
      </c>
      <c r="H23" s="12">
        <v>977860</v>
      </c>
      <c r="I23" s="10">
        <v>284180</v>
      </c>
      <c r="J23" s="13">
        <v>1262040</v>
      </c>
      <c r="K23" s="10">
        <v>2200</v>
      </c>
      <c r="L23" s="10">
        <f>I23+K23</f>
        <v>286380</v>
      </c>
      <c r="M23" s="14">
        <v>1264240</v>
      </c>
      <c r="N23" s="15">
        <v>50</v>
      </c>
      <c r="O23" s="58"/>
      <c r="P23" s="58"/>
      <c r="Q23" s="58"/>
      <c r="R23" s="58"/>
      <c r="S23" s="58"/>
      <c r="T23" s="58"/>
      <c r="U23" s="58"/>
      <c r="V23" s="58"/>
      <c r="W23" s="58"/>
      <c r="X23" s="58"/>
      <c r="Y23" s="58"/>
      <c r="Z23" s="58"/>
    </row>
    <row r="24" spans="1:26" x14ac:dyDescent="0.3">
      <c r="A24" s="287"/>
      <c r="B24" s="278"/>
      <c r="C24" s="16" t="s">
        <v>22</v>
      </c>
      <c r="D24" s="17">
        <v>1804000</v>
      </c>
      <c r="E24" s="238">
        <v>53500</v>
      </c>
      <c r="F24" s="18">
        <v>1496500</v>
      </c>
      <c r="G24" s="21">
        <v>1550000</v>
      </c>
      <c r="H24" s="20">
        <v>1326740</v>
      </c>
      <c r="I24" s="18">
        <v>149960</v>
      </c>
      <c r="J24" s="21">
        <v>1476700</v>
      </c>
      <c r="K24" s="18">
        <v>5800</v>
      </c>
      <c r="L24" s="18">
        <f t="shared" si="0"/>
        <v>155760</v>
      </c>
      <c r="M24" s="23">
        <v>1482500</v>
      </c>
      <c r="N24" s="24">
        <v>2</v>
      </c>
      <c r="O24" s="58"/>
      <c r="P24" s="58"/>
      <c r="Q24" s="58"/>
      <c r="R24" s="58"/>
      <c r="S24" s="58"/>
      <c r="T24" s="58"/>
      <c r="U24" s="58"/>
      <c r="V24" s="58"/>
      <c r="W24" s="58"/>
      <c r="X24" s="58"/>
      <c r="Y24" s="58"/>
      <c r="Z24" s="58"/>
    </row>
    <row r="25" spans="1:26" x14ac:dyDescent="0.3">
      <c r="A25" s="288"/>
      <c r="B25" s="279"/>
      <c r="C25" s="29" t="s">
        <v>23</v>
      </c>
      <c r="D25" s="30">
        <v>6625410</v>
      </c>
      <c r="E25" s="239">
        <v>996320</v>
      </c>
      <c r="F25" s="26">
        <v>3758380</v>
      </c>
      <c r="G25" s="27">
        <v>4754700</v>
      </c>
      <c r="H25" s="25">
        <v>2304600</v>
      </c>
      <c r="I25" s="26">
        <v>434140</v>
      </c>
      <c r="J25" s="27">
        <v>2738740</v>
      </c>
      <c r="K25" s="26">
        <v>8000</v>
      </c>
      <c r="L25" s="26">
        <f t="shared" si="0"/>
        <v>442140</v>
      </c>
      <c r="M25" s="28">
        <v>2746740</v>
      </c>
      <c r="N25" s="32">
        <v>52</v>
      </c>
      <c r="O25" s="58"/>
      <c r="P25" s="58"/>
      <c r="Q25" s="58"/>
      <c r="R25" s="58"/>
      <c r="S25" s="58"/>
      <c r="T25" s="58"/>
      <c r="U25" s="58"/>
      <c r="V25" s="58"/>
      <c r="W25" s="58"/>
      <c r="X25" s="58"/>
      <c r="Y25" s="58"/>
      <c r="Z25" s="58"/>
    </row>
    <row r="26" spans="1:26" x14ac:dyDescent="0.3">
      <c r="A26" s="289" t="s">
        <v>30</v>
      </c>
      <c r="B26" s="289"/>
      <c r="C26" s="289"/>
      <c r="D26" s="289"/>
      <c r="E26" s="289"/>
      <c r="F26" s="289"/>
      <c r="G26" s="289"/>
      <c r="H26" s="285"/>
      <c r="I26" s="285"/>
      <c r="J26" s="285"/>
      <c r="K26" s="285"/>
      <c r="L26" s="285"/>
      <c r="M26" s="285"/>
      <c r="N26" s="285"/>
      <c r="O26" s="58"/>
      <c r="P26" s="58"/>
      <c r="Q26" s="58"/>
      <c r="R26" s="58"/>
      <c r="S26" s="58"/>
      <c r="T26" s="58"/>
      <c r="U26" s="58"/>
      <c r="V26" s="58"/>
      <c r="W26" s="58"/>
      <c r="X26" s="58"/>
      <c r="Y26" s="58"/>
      <c r="Z26" s="58"/>
    </row>
    <row r="27" spans="1:26" x14ac:dyDescent="0.3">
      <c r="A27" s="274" t="s">
        <v>31</v>
      </c>
      <c r="B27" s="280">
        <v>1225000</v>
      </c>
      <c r="C27" s="8" t="s">
        <v>21</v>
      </c>
      <c r="D27" s="12">
        <v>1163497</v>
      </c>
      <c r="E27" s="237">
        <v>64017</v>
      </c>
      <c r="F27" s="10">
        <v>1014040</v>
      </c>
      <c r="G27" s="11">
        <v>1078057</v>
      </c>
      <c r="H27" s="12">
        <v>496361</v>
      </c>
      <c r="I27" s="10">
        <v>10293</v>
      </c>
      <c r="J27" s="13">
        <v>506653</v>
      </c>
      <c r="K27" s="10">
        <v>35796</v>
      </c>
      <c r="L27" s="10">
        <f t="shared" si="0"/>
        <v>46089</v>
      </c>
      <c r="M27" s="14">
        <v>542449</v>
      </c>
      <c r="N27" s="15">
        <v>29</v>
      </c>
      <c r="O27" s="58"/>
      <c r="P27" s="58"/>
      <c r="Q27" s="58"/>
      <c r="R27" s="58"/>
      <c r="S27" s="58"/>
      <c r="T27" s="58"/>
      <c r="U27" s="58"/>
      <c r="V27" s="58"/>
      <c r="W27" s="58"/>
      <c r="X27" s="58"/>
      <c r="Y27" s="58"/>
      <c r="Z27" s="58"/>
    </row>
    <row r="28" spans="1:26" x14ac:dyDescent="0.3">
      <c r="A28" s="275"/>
      <c r="B28" s="281"/>
      <c r="C28" s="16" t="s">
        <v>22</v>
      </c>
      <c r="D28" s="20">
        <v>46947</v>
      </c>
      <c r="E28" s="238">
        <v>1660</v>
      </c>
      <c r="F28" s="18">
        <v>39667</v>
      </c>
      <c r="G28" s="19">
        <v>41327</v>
      </c>
      <c r="H28" s="20">
        <v>29694</v>
      </c>
      <c r="I28" s="22">
        <v>323</v>
      </c>
      <c r="J28" s="21">
        <v>30017</v>
      </c>
      <c r="K28" s="18">
        <v>9434</v>
      </c>
      <c r="L28" s="18">
        <f t="shared" si="0"/>
        <v>9757</v>
      </c>
      <c r="M28" s="23">
        <v>39451</v>
      </c>
      <c r="N28" s="24">
        <v>16</v>
      </c>
      <c r="O28" s="58"/>
      <c r="P28" s="58"/>
      <c r="Q28" s="58"/>
      <c r="R28" s="58"/>
      <c r="S28" s="58"/>
      <c r="T28" s="58"/>
      <c r="U28" s="58"/>
      <c r="V28" s="58"/>
      <c r="W28" s="58"/>
      <c r="X28" s="58"/>
      <c r="Y28" s="58"/>
      <c r="Z28" s="58"/>
    </row>
    <row r="29" spans="1:26" x14ac:dyDescent="0.3">
      <c r="A29" s="276"/>
      <c r="B29" s="282"/>
      <c r="C29" s="29" t="s">
        <v>23</v>
      </c>
      <c r="D29" s="25">
        <v>1210444</v>
      </c>
      <c r="E29" s="239">
        <v>65677</v>
      </c>
      <c r="F29" s="26">
        <v>1053707</v>
      </c>
      <c r="G29" s="31">
        <v>1119384</v>
      </c>
      <c r="H29" s="25">
        <v>526055</v>
      </c>
      <c r="I29" s="26">
        <v>10615</v>
      </c>
      <c r="J29" s="27">
        <v>536671</v>
      </c>
      <c r="K29" s="26">
        <v>45229</v>
      </c>
      <c r="L29" s="26">
        <f t="shared" si="0"/>
        <v>55844</v>
      </c>
      <c r="M29" s="33" t="s">
        <v>32</v>
      </c>
      <c r="N29" s="32">
        <v>45</v>
      </c>
      <c r="O29" s="58"/>
      <c r="P29" s="58"/>
      <c r="Q29" s="58"/>
      <c r="R29" s="58"/>
      <c r="S29" s="58"/>
      <c r="T29" s="58"/>
      <c r="U29" s="58"/>
      <c r="V29" s="58"/>
      <c r="W29" s="58"/>
      <c r="X29" s="58"/>
      <c r="Y29" s="58"/>
      <c r="Z29" s="58"/>
    </row>
    <row r="30" spans="1:26" x14ac:dyDescent="0.3">
      <c r="A30" s="274" t="s">
        <v>33</v>
      </c>
      <c r="B30" s="280">
        <v>1130000</v>
      </c>
      <c r="C30" s="8" t="s">
        <v>21</v>
      </c>
      <c r="D30" s="12">
        <v>1040473</v>
      </c>
      <c r="E30" s="237">
        <v>107045</v>
      </c>
      <c r="F30" s="10">
        <v>584676</v>
      </c>
      <c r="G30" s="11">
        <v>691721</v>
      </c>
      <c r="H30" s="12">
        <v>171322</v>
      </c>
      <c r="I30" s="10">
        <v>85967</v>
      </c>
      <c r="J30" s="13">
        <v>257290</v>
      </c>
      <c r="K30" s="10">
        <v>28437</v>
      </c>
      <c r="L30" s="10">
        <f t="shared" si="0"/>
        <v>114404</v>
      </c>
      <c r="M30" s="14">
        <v>285727</v>
      </c>
      <c r="N30" s="15">
        <v>25</v>
      </c>
      <c r="O30" s="58"/>
      <c r="P30" s="58"/>
      <c r="Q30" s="58"/>
      <c r="R30" s="58"/>
      <c r="S30" s="58"/>
      <c r="T30" s="58"/>
      <c r="U30" s="58"/>
      <c r="V30" s="58"/>
      <c r="W30" s="58"/>
      <c r="X30" s="58"/>
      <c r="Y30" s="58"/>
      <c r="Z30" s="58"/>
    </row>
    <row r="31" spans="1:26" x14ac:dyDescent="0.3">
      <c r="A31" s="275"/>
      <c r="B31" s="281"/>
      <c r="C31" s="16" t="s">
        <v>22</v>
      </c>
      <c r="D31" s="20">
        <v>89476</v>
      </c>
      <c r="E31" s="238">
        <v>8241</v>
      </c>
      <c r="F31" s="18">
        <v>11037</v>
      </c>
      <c r="G31" s="19">
        <v>19278</v>
      </c>
      <c r="H31" s="20">
        <v>6290</v>
      </c>
      <c r="I31" s="18">
        <v>1408</v>
      </c>
      <c r="J31" s="21">
        <v>7698</v>
      </c>
      <c r="K31" s="22">
        <v>446</v>
      </c>
      <c r="L31" s="18">
        <f t="shared" si="0"/>
        <v>1854</v>
      </c>
      <c r="M31" s="23">
        <v>8144</v>
      </c>
      <c r="N31" s="24">
        <v>15</v>
      </c>
      <c r="O31" s="58"/>
      <c r="P31" s="58"/>
      <c r="Q31" s="58"/>
      <c r="R31" s="58"/>
      <c r="S31" s="58"/>
      <c r="T31" s="58"/>
      <c r="U31" s="58"/>
      <c r="V31" s="58"/>
      <c r="W31" s="58"/>
      <c r="X31" s="58"/>
      <c r="Y31" s="58"/>
      <c r="Z31" s="58"/>
    </row>
    <row r="32" spans="1:26" x14ac:dyDescent="0.3">
      <c r="A32" s="276"/>
      <c r="B32" s="282"/>
      <c r="C32" s="29" t="s">
        <v>23</v>
      </c>
      <c r="D32" s="25">
        <v>1129949</v>
      </c>
      <c r="E32" s="239">
        <v>115286</v>
      </c>
      <c r="F32" s="26">
        <v>595713</v>
      </c>
      <c r="G32" s="31">
        <v>710999</v>
      </c>
      <c r="H32" s="25">
        <v>177612</v>
      </c>
      <c r="I32" s="26">
        <v>87376</v>
      </c>
      <c r="J32" s="27">
        <v>264988</v>
      </c>
      <c r="K32" s="26">
        <v>28883</v>
      </c>
      <c r="L32" s="26">
        <f t="shared" si="0"/>
        <v>116259</v>
      </c>
      <c r="M32" s="28">
        <v>293871</v>
      </c>
      <c r="N32" s="32">
        <v>40</v>
      </c>
      <c r="O32" s="58"/>
      <c r="P32" s="58"/>
      <c r="Q32" s="58"/>
      <c r="R32" s="58"/>
      <c r="S32" s="58"/>
      <c r="T32" s="58"/>
      <c r="U32" s="58"/>
      <c r="V32" s="58"/>
      <c r="W32" s="58"/>
      <c r="X32" s="58"/>
      <c r="Y32" s="58"/>
      <c r="Z32" s="58"/>
    </row>
    <row r="33" spans="1:26" x14ac:dyDescent="0.3">
      <c r="A33" s="274" t="s">
        <v>34</v>
      </c>
      <c r="B33" s="280">
        <v>2318000</v>
      </c>
      <c r="C33" s="8" t="s">
        <v>21</v>
      </c>
      <c r="D33" s="21">
        <v>2278860</v>
      </c>
      <c r="E33" s="237">
        <v>173602</v>
      </c>
      <c r="F33" s="10">
        <v>1077910</v>
      </c>
      <c r="G33" s="11">
        <v>1251511</v>
      </c>
      <c r="H33" s="12">
        <v>372279</v>
      </c>
      <c r="I33" s="10">
        <v>173599</v>
      </c>
      <c r="J33" s="13">
        <v>545878</v>
      </c>
      <c r="K33" s="10">
        <v>110874</v>
      </c>
      <c r="L33" s="10">
        <f t="shared" si="0"/>
        <v>284473</v>
      </c>
      <c r="M33" s="14">
        <v>656752</v>
      </c>
      <c r="N33" s="15">
        <v>48</v>
      </c>
      <c r="O33" s="58"/>
      <c r="P33" s="58"/>
      <c r="Q33" s="58"/>
      <c r="R33" s="58"/>
      <c r="S33" s="58"/>
      <c r="T33" s="58"/>
      <c r="U33" s="58"/>
      <c r="V33" s="58"/>
      <c r="W33" s="58"/>
      <c r="X33" s="58"/>
      <c r="Y33" s="58"/>
      <c r="Z33" s="58"/>
    </row>
    <row r="34" spans="1:26" x14ac:dyDescent="0.3">
      <c r="A34" s="275"/>
      <c r="B34" s="281"/>
      <c r="C34" s="16" t="s">
        <v>22</v>
      </c>
      <c r="D34" s="21">
        <v>38870</v>
      </c>
      <c r="E34" s="238">
        <v>1230</v>
      </c>
      <c r="F34" s="18">
        <v>27120</v>
      </c>
      <c r="G34" s="19">
        <v>28350</v>
      </c>
      <c r="H34" s="20">
        <v>22567</v>
      </c>
      <c r="I34" s="18">
        <v>2438</v>
      </c>
      <c r="J34" s="21">
        <v>25005</v>
      </c>
      <c r="K34" s="22">
        <v>0</v>
      </c>
      <c r="L34" s="18">
        <f t="shared" si="0"/>
        <v>2438</v>
      </c>
      <c r="M34" s="23">
        <v>25005</v>
      </c>
      <c r="N34" s="24">
        <v>9</v>
      </c>
      <c r="O34" s="58"/>
      <c r="P34" s="58"/>
      <c r="Q34" s="58"/>
      <c r="R34" s="58"/>
      <c r="S34" s="58"/>
      <c r="T34" s="58"/>
      <c r="U34" s="58"/>
      <c r="V34" s="58"/>
      <c r="W34" s="58"/>
      <c r="X34" s="58"/>
      <c r="Y34" s="58"/>
      <c r="Z34" s="58"/>
    </row>
    <row r="35" spans="1:26" x14ac:dyDescent="0.3">
      <c r="A35" s="276"/>
      <c r="B35" s="282"/>
      <c r="C35" s="29" t="s">
        <v>23</v>
      </c>
      <c r="D35" s="21">
        <v>2317730</v>
      </c>
      <c r="E35" s="239">
        <v>174832</v>
      </c>
      <c r="F35" s="26">
        <v>1105030</v>
      </c>
      <c r="G35" s="31">
        <v>1279861</v>
      </c>
      <c r="H35" s="25">
        <v>394846</v>
      </c>
      <c r="I35" s="26">
        <v>176037</v>
      </c>
      <c r="J35" s="27">
        <v>570883</v>
      </c>
      <c r="K35" s="26">
        <v>110874</v>
      </c>
      <c r="L35" s="26">
        <f t="shared" si="0"/>
        <v>286911</v>
      </c>
      <c r="M35" s="28">
        <v>681757</v>
      </c>
      <c r="N35" s="32">
        <v>57</v>
      </c>
      <c r="O35" s="58"/>
      <c r="P35" s="58"/>
      <c r="Q35" s="58"/>
      <c r="R35" s="58"/>
      <c r="S35" s="58"/>
      <c r="T35" s="58"/>
      <c r="U35" s="58"/>
      <c r="V35" s="58"/>
      <c r="W35" s="58"/>
      <c r="X35" s="58"/>
      <c r="Y35" s="58"/>
      <c r="Z35" s="58"/>
    </row>
    <row r="36" spans="1:26" x14ac:dyDescent="0.3">
      <c r="A36" s="274" t="s">
        <v>35</v>
      </c>
      <c r="B36" s="280">
        <v>2662000</v>
      </c>
      <c r="C36" s="34" t="s">
        <v>21</v>
      </c>
      <c r="D36" s="9">
        <v>2313312</v>
      </c>
      <c r="E36" s="237">
        <v>179340</v>
      </c>
      <c r="F36" s="10">
        <v>1246320</v>
      </c>
      <c r="G36" s="11">
        <v>1425660</v>
      </c>
      <c r="H36" s="12">
        <v>422730</v>
      </c>
      <c r="I36" s="10">
        <v>255490</v>
      </c>
      <c r="J36" s="13">
        <v>678220</v>
      </c>
      <c r="K36" s="10">
        <v>108692</v>
      </c>
      <c r="L36" s="10">
        <f t="shared" si="0"/>
        <v>364182</v>
      </c>
      <c r="M36" s="14">
        <v>786912</v>
      </c>
      <c r="N36" s="15">
        <v>67</v>
      </c>
      <c r="O36" s="58"/>
      <c r="P36" s="58"/>
      <c r="Q36" s="58"/>
      <c r="R36" s="58"/>
      <c r="S36" s="58"/>
      <c r="T36" s="58"/>
      <c r="U36" s="58"/>
      <c r="V36" s="58"/>
      <c r="W36" s="58"/>
      <c r="X36" s="58"/>
      <c r="Y36" s="58"/>
      <c r="Z36" s="58"/>
    </row>
    <row r="37" spans="1:26" x14ac:dyDescent="0.3">
      <c r="A37" s="275"/>
      <c r="B37" s="281"/>
      <c r="C37" s="35" t="s">
        <v>22</v>
      </c>
      <c r="D37" s="17">
        <v>298566</v>
      </c>
      <c r="E37" s="238">
        <v>18595</v>
      </c>
      <c r="F37" s="18">
        <v>99957</v>
      </c>
      <c r="G37" s="19">
        <v>118552</v>
      </c>
      <c r="H37" s="20">
        <v>77367</v>
      </c>
      <c r="I37" s="18">
        <v>10924</v>
      </c>
      <c r="J37" s="21">
        <v>88291</v>
      </c>
      <c r="K37" s="18">
        <v>2571</v>
      </c>
      <c r="L37" s="18">
        <f t="shared" si="0"/>
        <v>13495</v>
      </c>
      <c r="M37" s="23">
        <v>90862</v>
      </c>
      <c r="N37" s="24">
        <v>56</v>
      </c>
      <c r="O37" s="58"/>
      <c r="P37" s="58"/>
      <c r="Q37" s="58"/>
      <c r="R37" s="58"/>
      <c r="S37" s="58"/>
      <c r="T37" s="58"/>
      <c r="U37" s="58"/>
      <c r="V37" s="58"/>
      <c r="W37" s="58"/>
      <c r="X37" s="58"/>
      <c r="Y37" s="58"/>
      <c r="Z37" s="58"/>
    </row>
    <row r="38" spans="1:26" x14ac:dyDescent="0.3">
      <c r="A38" s="276"/>
      <c r="B38" s="282"/>
      <c r="C38" s="36" t="s">
        <v>23</v>
      </c>
      <c r="D38" s="30">
        <v>2611878</v>
      </c>
      <c r="E38" s="239">
        <v>197935</v>
      </c>
      <c r="F38" s="26">
        <v>1346277</v>
      </c>
      <c r="G38" s="31">
        <v>1544212</v>
      </c>
      <c r="H38" s="25">
        <v>500097</v>
      </c>
      <c r="I38" s="26">
        <v>266414</v>
      </c>
      <c r="J38" s="27">
        <v>766511</v>
      </c>
      <c r="K38" s="26">
        <v>111263</v>
      </c>
      <c r="L38" s="26">
        <f t="shared" si="0"/>
        <v>377677</v>
      </c>
      <c r="M38" s="28">
        <v>877774</v>
      </c>
      <c r="N38" s="32">
        <v>123</v>
      </c>
      <c r="O38" s="58"/>
      <c r="P38" s="58"/>
      <c r="Q38" s="58"/>
      <c r="R38" s="58"/>
      <c r="S38" s="58"/>
      <c r="T38" s="58"/>
      <c r="U38" s="58"/>
      <c r="V38" s="58"/>
      <c r="W38" s="58"/>
      <c r="X38" s="58"/>
      <c r="Y38" s="58"/>
      <c r="Z38" s="58"/>
    </row>
    <row r="39" spans="1:26" x14ac:dyDescent="0.3">
      <c r="A39" s="274" t="s">
        <v>36</v>
      </c>
      <c r="B39" s="280">
        <v>5779000</v>
      </c>
      <c r="C39" s="8" t="s">
        <v>21</v>
      </c>
      <c r="D39" s="21">
        <v>5077347</v>
      </c>
      <c r="E39" s="237">
        <v>246781</v>
      </c>
      <c r="F39" s="10">
        <v>721223</v>
      </c>
      <c r="G39" s="11">
        <v>968002</v>
      </c>
      <c r="H39" s="12">
        <v>347873</v>
      </c>
      <c r="I39" s="10">
        <v>145193</v>
      </c>
      <c r="J39" s="13">
        <v>493066</v>
      </c>
      <c r="K39" s="10">
        <v>4390</v>
      </c>
      <c r="L39" s="10">
        <f t="shared" si="0"/>
        <v>149583</v>
      </c>
      <c r="M39" s="14">
        <v>497456</v>
      </c>
      <c r="N39" s="15">
        <v>184</v>
      </c>
      <c r="O39" s="58"/>
      <c r="P39" s="58"/>
      <c r="Q39" s="58"/>
      <c r="R39" s="58"/>
      <c r="S39" s="58"/>
      <c r="T39" s="58"/>
      <c r="U39" s="58"/>
      <c r="V39" s="58"/>
      <c r="W39" s="58"/>
      <c r="X39" s="58"/>
      <c r="Y39" s="58"/>
      <c r="Z39" s="58"/>
    </row>
    <row r="40" spans="1:26" x14ac:dyDescent="0.3">
      <c r="A40" s="275"/>
      <c r="B40" s="281"/>
      <c r="C40" s="16" t="s">
        <v>22</v>
      </c>
      <c r="D40" s="21">
        <v>585813</v>
      </c>
      <c r="E40" s="238">
        <v>8404</v>
      </c>
      <c r="F40" s="18">
        <v>94891</v>
      </c>
      <c r="G40" s="19">
        <v>103294</v>
      </c>
      <c r="H40" s="20">
        <v>75537</v>
      </c>
      <c r="I40" s="18">
        <v>11013</v>
      </c>
      <c r="J40" s="21">
        <v>86550</v>
      </c>
      <c r="K40" s="22">
        <v>0</v>
      </c>
      <c r="L40" s="18">
        <f t="shared" si="0"/>
        <v>11013</v>
      </c>
      <c r="M40" s="23">
        <v>86550</v>
      </c>
      <c r="N40" s="24">
        <v>76</v>
      </c>
      <c r="O40" s="58"/>
      <c r="P40" s="58"/>
      <c r="Q40" s="58"/>
      <c r="R40" s="58"/>
      <c r="S40" s="58"/>
      <c r="T40" s="58"/>
      <c r="U40" s="58"/>
      <c r="V40" s="58"/>
      <c r="W40" s="58"/>
      <c r="X40" s="58"/>
      <c r="Y40" s="58"/>
      <c r="Z40" s="58"/>
    </row>
    <row r="41" spans="1:26" x14ac:dyDescent="0.3">
      <c r="A41" s="276"/>
      <c r="B41" s="282"/>
      <c r="C41" s="29" t="s">
        <v>23</v>
      </c>
      <c r="D41" s="21">
        <v>5663160</v>
      </c>
      <c r="E41" s="239">
        <v>255185</v>
      </c>
      <c r="F41" s="26">
        <v>816114</v>
      </c>
      <c r="G41" s="31">
        <v>1071296</v>
      </c>
      <c r="H41" s="25">
        <v>423410</v>
      </c>
      <c r="I41" s="26">
        <v>156206</v>
      </c>
      <c r="J41" s="27">
        <v>579616</v>
      </c>
      <c r="K41" s="26">
        <v>4390</v>
      </c>
      <c r="L41" s="26">
        <f t="shared" si="0"/>
        <v>160596</v>
      </c>
      <c r="M41" s="28">
        <v>584006</v>
      </c>
      <c r="N41" s="32">
        <v>260</v>
      </c>
      <c r="O41" s="58"/>
      <c r="P41" s="58"/>
      <c r="Q41" s="58"/>
      <c r="R41" s="58"/>
      <c r="S41" s="58"/>
      <c r="T41" s="58"/>
      <c r="U41" s="58"/>
      <c r="V41" s="58"/>
      <c r="W41" s="58"/>
      <c r="X41" s="58"/>
      <c r="Y41" s="58"/>
      <c r="Z41" s="58"/>
    </row>
    <row r="42" spans="1:26" x14ac:dyDescent="0.3">
      <c r="A42" s="283" t="s">
        <v>37</v>
      </c>
      <c r="B42" s="280">
        <v>13114000</v>
      </c>
      <c r="C42" s="8" t="s">
        <v>21</v>
      </c>
      <c r="D42" s="12">
        <v>11873489</v>
      </c>
      <c r="E42" s="237">
        <v>770784</v>
      </c>
      <c r="F42" s="10">
        <v>4644169</v>
      </c>
      <c r="G42" s="11">
        <v>5414951</v>
      </c>
      <c r="H42" s="12">
        <v>1810565</v>
      </c>
      <c r="I42" s="10">
        <v>670542</v>
      </c>
      <c r="J42" s="13">
        <v>2481107</v>
      </c>
      <c r="K42" s="10">
        <v>288189</v>
      </c>
      <c r="L42" s="10">
        <f t="shared" si="0"/>
        <v>958731</v>
      </c>
      <c r="M42" s="14">
        <v>2769296</v>
      </c>
      <c r="N42" s="15">
        <v>261</v>
      </c>
      <c r="O42" s="58"/>
      <c r="P42" s="58"/>
      <c r="Q42" s="58"/>
      <c r="R42" s="58"/>
      <c r="S42" s="58"/>
      <c r="T42" s="58"/>
      <c r="U42" s="58"/>
      <c r="V42" s="58"/>
      <c r="W42" s="58"/>
      <c r="X42" s="58"/>
      <c r="Y42" s="58"/>
      <c r="Z42" s="58"/>
    </row>
    <row r="43" spans="1:26" x14ac:dyDescent="0.3">
      <c r="A43" s="284"/>
      <c r="B43" s="281"/>
      <c r="C43" s="16" t="s">
        <v>22</v>
      </c>
      <c r="D43" s="20">
        <v>1059672</v>
      </c>
      <c r="E43" s="238">
        <v>38131</v>
      </c>
      <c r="F43" s="18">
        <v>272671</v>
      </c>
      <c r="G43" s="19">
        <v>310801</v>
      </c>
      <c r="H43" s="20">
        <v>211455</v>
      </c>
      <c r="I43" s="18">
        <v>26106</v>
      </c>
      <c r="J43" s="21">
        <v>237562</v>
      </c>
      <c r="K43" s="18">
        <v>12450</v>
      </c>
      <c r="L43" s="18">
        <f t="shared" si="0"/>
        <v>38556</v>
      </c>
      <c r="M43" s="23">
        <v>250012</v>
      </c>
      <c r="N43" s="24">
        <v>121</v>
      </c>
      <c r="O43" s="58"/>
      <c r="P43" s="58"/>
      <c r="Q43" s="58"/>
      <c r="R43" s="58"/>
      <c r="S43" s="58"/>
      <c r="T43" s="58"/>
      <c r="U43" s="58"/>
      <c r="V43" s="58"/>
      <c r="W43" s="58"/>
      <c r="X43" s="58"/>
      <c r="Y43" s="58"/>
      <c r="Z43" s="58"/>
    </row>
    <row r="44" spans="1:26" x14ac:dyDescent="0.3">
      <c r="A44" s="290"/>
      <c r="B44" s="282"/>
      <c r="C44" s="29" t="s">
        <v>23</v>
      </c>
      <c r="D44" s="25">
        <v>12933161</v>
      </c>
      <c r="E44" s="239">
        <v>808915</v>
      </c>
      <c r="F44" s="26">
        <v>4916840</v>
      </c>
      <c r="G44" s="31">
        <v>5725752</v>
      </c>
      <c r="H44" s="25">
        <v>2022020</v>
      </c>
      <c r="I44" s="26">
        <v>696648</v>
      </c>
      <c r="J44" s="27">
        <v>2718669</v>
      </c>
      <c r="K44" s="26">
        <v>300639</v>
      </c>
      <c r="L44" s="26">
        <f t="shared" si="0"/>
        <v>997287</v>
      </c>
      <c r="M44" s="28">
        <v>3019308</v>
      </c>
      <c r="N44" s="32">
        <v>382</v>
      </c>
      <c r="O44" s="58"/>
      <c r="P44" s="58"/>
      <c r="Q44" s="58"/>
      <c r="R44" s="58"/>
      <c r="S44" s="58"/>
      <c r="T44" s="58"/>
      <c r="U44" s="58"/>
      <c r="V44" s="58"/>
      <c r="W44" s="58"/>
      <c r="X44" s="58"/>
      <c r="Y44" s="58"/>
      <c r="Z44" s="58"/>
    </row>
    <row r="45" spans="1:26" x14ac:dyDescent="0.3">
      <c r="A45" s="273" t="s">
        <v>38</v>
      </c>
      <c r="B45" s="273"/>
      <c r="C45" s="285"/>
      <c r="D45" s="293"/>
      <c r="E45" s="285"/>
      <c r="F45" s="285"/>
      <c r="G45" s="285"/>
      <c r="H45" s="285"/>
      <c r="I45" s="285"/>
      <c r="J45" s="285"/>
      <c r="K45" s="285"/>
      <c r="L45" s="285"/>
      <c r="M45" s="285"/>
      <c r="N45" s="285"/>
      <c r="O45" s="58"/>
      <c r="P45" s="58"/>
      <c r="Q45" s="58"/>
      <c r="R45" s="58"/>
      <c r="S45" s="58"/>
      <c r="T45" s="58"/>
      <c r="U45" s="58"/>
      <c r="V45" s="58"/>
      <c r="W45" s="58"/>
      <c r="X45" s="58"/>
      <c r="Y45" s="58"/>
      <c r="Z45" s="58"/>
    </row>
    <row r="46" spans="1:26" x14ac:dyDescent="0.3">
      <c r="A46" s="274" t="s">
        <v>39</v>
      </c>
      <c r="B46" s="280">
        <v>4257000</v>
      </c>
      <c r="C46" s="8" t="s">
        <v>21</v>
      </c>
      <c r="D46" s="21">
        <v>3573550</v>
      </c>
      <c r="E46" s="237">
        <v>302596</v>
      </c>
      <c r="F46" s="10">
        <v>1932279</v>
      </c>
      <c r="G46" s="11">
        <v>2234875</v>
      </c>
      <c r="H46" s="12">
        <v>602627</v>
      </c>
      <c r="I46" s="10">
        <v>99132</v>
      </c>
      <c r="J46" s="13">
        <v>701759</v>
      </c>
      <c r="K46" s="10">
        <v>100982</v>
      </c>
      <c r="L46" s="10">
        <f>I46+K46</f>
        <v>200114</v>
      </c>
      <c r="M46" s="14">
        <v>802741</v>
      </c>
      <c r="N46" s="15">
        <v>21</v>
      </c>
      <c r="O46" s="58"/>
      <c r="P46" s="58"/>
      <c r="Q46" s="58"/>
      <c r="R46" s="58"/>
      <c r="S46" s="58"/>
      <c r="T46" s="58"/>
      <c r="U46" s="58"/>
      <c r="V46" s="58"/>
      <c r="W46" s="58"/>
      <c r="X46" s="58"/>
      <c r="Y46" s="58"/>
      <c r="Z46" s="58"/>
    </row>
    <row r="47" spans="1:26" x14ac:dyDescent="0.3">
      <c r="A47" s="275"/>
      <c r="B47" s="281"/>
      <c r="C47" s="16" t="s">
        <v>22</v>
      </c>
      <c r="D47" s="21">
        <v>562000</v>
      </c>
      <c r="E47" s="238">
        <v>48053</v>
      </c>
      <c r="F47" s="18">
        <v>350578</v>
      </c>
      <c r="G47" s="19">
        <v>398631</v>
      </c>
      <c r="H47" s="20">
        <v>310267</v>
      </c>
      <c r="I47" s="18">
        <v>9888</v>
      </c>
      <c r="J47" s="21">
        <v>320155</v>
      </c>
      <c r="K47" s="18">
        <v>17676</v>
      </c>
      <c r="L47" s="18">
        <f t="shared" si="0"/>
        <v>27564</v>
      </c>
      <c r="M47" s="23">
        <v>337831</v>
      </c>
      <c r="N47" s="24">
        <v>5</v>
      </c>
      <c r="O47" s="58"/>
      <c r="P47" s="58"/>
      <c r="Q47" s="58"/>
      <c r="R47" s="58"/>
      <c r="S47" s="58"/>
      <c r="T47" s="58"/>
      <c r="U47" s="58"/>
      <c r="V47" s="58"/>
      <c r="W47" s="58"/>
      <c r="X47" s="58"/>
      <c r="Y47" s="58"/>
      <c r="Z47" s="58"/>
    </row>
    <row r="48" spans="1:26" x14ac:dyDescent="0.3">
      <c r="A48" s="276"/>
      <c r="B48" s="279"/>
      <c r="C48" s="29" t="s">
        <v>23</v>
      </c>
      <c r="D48" s="21">
        <v>4135550</v>
      </c>
      <c r="E48" s="239">
        <v>350649</v>
      </c>
      <c r="F48" s="26">
        <v>2282857</v>
      </c>
      <c r="G48" s="31">
        <v>2633506</v>
      </c>
      <c r="H48" s="25">
        <v>912894</v>
      </c>
      <c r="I48" s="26">
        <v>109020</v>
      </c>
      <c r="J48" s="27">
        <v>1021914</v>
      </c>
      <c r="K48" s="26">
        <v>118658</v>
      </c>
      <c r="L48" s="26">
        <f t="shared" si="0"/>
        <v>227678</v>
      </c>
      <c r="M48" s="28">
        <v>1140572</v>
      </c>
      <c r="N48" s="32">
        <v>26</v>
      </c>
      <c r="O48" s="58"/>
      <c r="P48" s="58"/>
      <c r="Q48" s="58"/>
      <c r="R48" s="58"/>
      <c r="S48" s="58"/>
      <c r="T48" s="58"/>
      <c r="U48" s="58"/>
      <c r="V48" s="58"/>
      <c r="W48" s="58"/>
      <c r="X48" s="58"/>
      <c r="Y48" s="58"/>
      <c r="Z48" s="58"/>
    </row>
    <row r="49" spans="1:26" x14ac:dyDescent="0.3">
      <c r="A49" s="273" t="s">
        <v>40</v>
      </c>
      <c r="B49" s="273"/>
      <c r="C49" s="289"/>
      <c r="D49" s="289"/>
      <c r="E49" s="285"/>
      <c r="F49" s="285"/>
      <c r="G49" s="285"/>
      <c r="H49" s="285"/>
      <c r="I49" s="285"/>
      <c r="J49" s="285"/>
      <c r="K49" s="285"/>
      <c r="L49" s="285"/>
      <c r="M49" s="285"/>
      <c r="N49" s="285"/>
      <c r="O49" s="58"/>
      <c r="P49" s="58"/>
      <c r="Q49" s="58"/>
      <c r="R49" s="58"/>
      <c r="S49" s="58"/>
      <c r="T49" s="58"/>
      <c r="U49" s="58"/>
      <c r="V49" s="58"/>
      <c r="W49" s="58"/>
      <c r="X49" s="58"/>
      <c r="Y49" s="58"/>
      <c r="Z49" s="58"/>
    </row>
    <row r="50" spans="1:26" x14ac:dyDescent="0.3">
      <c r="A50" s="283" t="s">
        <v>41</v>
      </c>
      <c r="B50" s="280">
        <v>39190000</v>
      </c>
      <c r="C50" s="8" t="s">
        <v>21</v>
      </c>
      <c r="D50" s="9">
        <v>34580685</v>
      </c>
      <c r="E50" s="237">
        <v>5597751</v>
      </c>
      <c r="F50" s="10">
        <v>13576988</v>
      </c>
      <c r="G50" s="11">
        <v>19174737</v>
      </c>
      <c r="H50" s="12">
        <v>5400267</v>
      </c>
      <c r="I50" s="10">
        <v>2364038</v>
      </c>
      <c r="J50" s="13">
        <v>7764305</v>
      </c>
      <c r="K50" s="10">
        <v>633172</v>
      </c>
      <c r="L50" s="10">
        <f t="shared" si="0"/>
        <v>2997210</v>
      </c>
      <c r="M50" s="14">
        <v>8397478</v>
      </c>
      <c r="N50" s="15">
        <v>738</v>
      </c>
      <c r="O50" s="58"/>
      <c r="P50" s="58"/>
      <c r="Q50" s="58"/>
      <c r="R50" s="58"/>
      <c r="S50" s="58"/>
      <c r="T50" s="58"/>
      <c r="U50" s="58"/>
      <c r="V50" s="58"/>
      <c r="W50" s="58"/>
      <c r="X50" s="58"/>
      <c r="Y50" s="58"/>
      <c r="Z50" s="58"/>
    </row>
    <row r="51" spans="1:26" x14ac:dyDescent="0.3">
      <c r="A51" s="284"/>
      <c r="B51" s="281"/>
      <c r="C51" s="16" t="s">
        <v>22</v>
      </c>
      <c r="D51" s="17">
        <v>4106894</v>
      </c>
      <c r="E51" s="238">
        <v>184463</v>
      </c>
      <c r="F51" s="18">
        <v>2305823</v>
      </c>
      <c r="G51" s="19">
        <v>2490285</v>
      </c>
      <c r="H51" s="20">
        <v>1993476</v>
      </c>
      <c r="I51" s="18">
        <v>209421</v>
      </c>
      <c r="J51" s="21">
        <v>2202896</v>
      </c>
      <c r="K51" s="18">
        <v>45322</v>
      </c>
      <c r="L51" s="18">
        <f t="shared" si="0"/>
        <v>254743</v>
      </c>
      <c r="M51" s="23">
        <v>2248218</v>
      </c>
      <c r="N51" s="24">
        <v>181</v>
      </c>
      <c r="O51" s="58"/>
      <c r="P51" s="58"/>
      <c r="Q51" s="58"/>
      <c r="R51" s="58"/>
      <c r="S51" s="58"/>
      <c r="T51" s="58"/>
      <c r="U51" s="58"/>
      <c r="V51" s="58"/>
      <c r="W51" s="58"/>
      <c r="X51" s="58"/>
      <c r="Y51" s="58"/>
      <c r="Z51" s="58"/>
    </row>
    <row r="52" spans="1:26" x14ac:dyDescent="0.3">
      <c r="A52" s="290"/>
      <c r="B52" s="282"/>
      <c r="C52" s="29" t="s">
        <v>23</v>
      </c>
      <c r="D52" s="30">
        <v>38687580</v>
      </c>
      <c r="E52" s="239">
        <v>5782214</v>
      </c>
      <c r="F52" s="26">
        <v>15882811</v>
      </c>
      <c r="G52" s="31">
        <v>21665022</v>
      </c>
      <c r="H52" s="25">
        <v>7393743</v>
      </c>
      <c r="I52" s="26">
        <v>2573459</v>
      </c>
      <c r="J52" s="27">
        <v>9967202</v>
      </c>
      <c r="K52" s="26">
        <v>678494</v>
      </c>
      <c r="L52" s="26">
        <f t="shared" si="0"/>
        <v>3251953</v>
      </c>
      <c r="M52" s="28">
        <v>10645696</v>
      </c>
      <c r="N52" s="32">
        <v>919</v>
      </c>
      <c r="O52" s="58"/>
      <c r="P52" s="58"/>
      <c r="Q52" s="58"/>
      <c r="R52" s="58"/>
      <c r="S52" s="58"/>
      <c r="T52" s="58"/>
      <c r="U52" s="58"/>
      <c r="V52" s="58"/>
      <c r="W52" s="58"/>
      <c r="X52" s="58"/>
      <c r="Y52" s="58"/>
      <c r="Z52" s="58"/>
    </row>
    <row r="53" spans="1:26" ht="95.25" customHeight="1" x14ac:dyDescent="0.3">
      <c r="A53" s="291" t="s">
        <v>294</v>
      </c>
      <c r="B53" s="292"/>
      <c r="C53" s="292"/>
      <c r="D53" s="292"/>
      <c r="E53" s="292"/>
      <c r="F53" s="292"/>
      <c r="G53" s="292"/>
      <c r="H53" s="292"/>
      <c r="I53" s="292"/>
      <c r="J53" s="292"/>
      <c r="K53" s="292"/>
      <c r="L53" s="292"/>
      <c r="M53" s="292"/>
      <c r="N53" s="292"/>
      <c r="O53" s="58"/>
      <c r="P53" s="58"/>
      <c r="Q53" s="58"/>
      <c r="R53" s="58"/>
      <c r="S53" s="58"/>
      <c r="T53" s="58"/>
      <c r="U53" s="58"/>
      <c r="V53" s="58"/>
      <c r="W53" s="58"/>
      <c r="X53" s="58"/>
      <c r="Y53" s="58"/>
      <c r="Z53" s="58"/>
    </row>
    <row r="54" spans="1:26" x14ac:dyDescent="0.3">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x14ac:dyDescent="0.3">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x14ac:dyDescent="0.3">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x14ac:dyDescent="0.3">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x14ac:dyDescent="0.3">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x14ac:dyDescent="0.3">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x14ac:dyDescent="0.3">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x14ac:dyDescent="0.3">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x14ac:dyDescent="0.3">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x14ac:dyDescent="0.3">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x14ac:dyDescent="0.3">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x14ac:dyDescent="0.3">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x14ac:dyDescent="0.3">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x14ac:dyDescent="0.3">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x14ac:dyDescent="0.3">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x14ac:dyDescent="0.3">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x14ac:dyDescent="0.3">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x14ac:dyDescent="0.3">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x14ac:dyDescent="0.3">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x14ac:dyDescent="0.3">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x14ac:dyDescent="0.3">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x14ac:dyDescent="0.3">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x14ac:dyDescent="0.3">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x14ac:dyDescent="0.3">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x14ac:dyDescent="0.3">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x14ac:dyDescent="0.3">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x14ac:dyDescent="0.3">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x14ac:dyDescent="0.3">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x14ac:dyDescent="0.3">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x14ac:dyDescent="0.3">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x14ac:dyDescent="0.3">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x14ac:dyDescent="0.3">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x14ac:dyDescent="0.3">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x14ac:dyDescent="0.3">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x14ac:dyDescent="0.3">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x14ac:dyDescent="0.3">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x14ac:dyDescent="0.3">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x14ac:dyDescent="0.3">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x14ac:dyDescent="0.3">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x14ac:dyDescent="0.3">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x14ac:dyDescent="0.3">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x14ac:dyDescent="0.3">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x14ac:dyDescent="0.3">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x14ac:dyDescent="0.3">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x14ac:dyDescent="0.3">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x14ac:dyDescent="0.3">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x14ac:dyDescent="0.3">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sheetData>
  <mergeCells count="35">
    <mergeCell ref="A49:N49"/>
    <mergeCell ref="A50:A52"/>
    <mergeCell ref="B50:B52"/>
    <mergeCell ref="A53:N53"/>
    <mergeCell ref="A39:A41"/>
    <mergeCell ref="B39:B41"/>
    <mergeCell ref="A42:A44"/>
    <mergeCell ref="B42:B44"/>
    <mergeCell ref="A45:N45"/>
    <mergeCell ref="A46:A48"/>
    <mergeCell ref="B46:B48"/>
    <mergeCell ref="A30:A32"/>
    <mergeCell ref="B30:B32"/>
    <mergeCell ref="A33:A35"/>
    <mergeCell ref="B33:B35"/>
    <mergeCell ref="A36:A38"/>
    <mergeCell ref="B36:B38"/>
    <mergeCell ref="A22:N22"/>
    <mergeCell ref="A23:A25"/>
    <mergeCell ref="B23:B25"/>
    <mergeCell ref="A26:N26"/>
    <mergeCell ref="A27:A29"/>
    <mergeCell ref="B27:B29"/>
    <mergeCell ref="A13:A15"/>
    <mergeCell ref="B13:B15"/>
    <mergeCell ref="A16:A18"/>
    <mergeCell ref="B16:B18"/>
    <mergeCell ref="A19:A21"/>
    <mergeCell ref="B19:B21"/>
    <mergeCell ref="A3:N3"/>
    <mergeCell ref="A6:N6"/>
    <mergeCell ref="A7:A9"/>
    <mergeCell ref="B7:B9"/>
    <mergeCell ref="A10:A12"/>
    <mergeCell ref="B10:B12"/>
  </mergeCells>
  <hyperlinks>
    <hyperlink ref="A1" location="Index!A1" display="Return to Index pag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workbookViewId="0">
      <pane ySplit="5" topLeftCell="A6" activePane="bottomLeft" state="frozen"/>
      <selection pane="bottomLeft"/>
    </sheetView>
  </sheetViews>
  <sheetFormatPr defaultColWidth="9.109375" defaultRowHeight="14.4" x14ac:dyDescent="0.3"/>
  <cols>
    <col min="1" max="1" width="24.6640625" bestFit="1" customWidth="1"/>
    <col min="2" max="9" width="14.44140625" customWidth="1"/>
  </cols>
  <sheetData>
    <row r="1" spans="1:26" x14ac:dyDescent="0.3">
      <c r="A1" s="57" t="s">
        <v>63</v>
      </c>
      <c r="B1" s="58"/>
      <c r="C1" s="58"/>
      <c r="D1" s="58"/>
      <c r="E1" s="58"/>
      <c r="F1" s="58"/>
      <c r="G1" s="58"/>
      <c r="H1" s="58"/>
      <c r="I1" s="58"/>
      <c r="J1" s="58"/>
      <c r="K1" s="58"/>
      <c r="L1" s="58"/>
      <c r="M1" s="58"/>
      <c r="N1" s="58"/>
      <c r="O1" s="58"/>
      <c r="P1" s="58"/>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15" customHeight="1" x14ac:dyDescent="0.3">
      <c r="A3" s="272" t="s">
        <v>284</v>
      </c>
      <c r="B3" s="272"/>
      <c r="C3" s="272"/>
      <c r="D3" s="272"/>
      <c r="E3" s="272"/>
      <c r="F3" s="272"/>
      <c r="G3" s="272"/>
      <c r="H3" s="272"/>
      <c r="I3" s="272"/>
      <c r="J3" s="58"/>
      <c r="K3" s="58"/>
      <c r="L3" s="58"/>
      <c r="M3" s="58"/>
      <c r="N3" s="58"/>
      <c r="O3" s="58"/>
      <c r="P3" s="58"/>
      <c r="Q3" s="58"/>
      <c r="R3" s="58"/>
      <c r="S3" s="58"/>
      <c r="T3" s="58"/>
      <c r="U3" s="58"/>
      <c r="V3" s="58"/>
      <c r="W3" s="58"/>
      <c r="X3" s="58"/>
      <c r="Y3" s="58"/>
      <c r="Z3" s="58"/>
    </row>
    <row r="4" spans="1:26" ht="42" x14ac:dyDescent="0.3">
      <c r="A4" s="37" t="s">
        <v>47</v>
      </c>
      <c r="B4" s="38" t="s">
        <v>2</v>
      </c>
      <c r="C4" s="2" t="s">
        <v>48</v>
      </c>
      <c r="D4" s="2" t="s">
        <v>49</v>
      </c>
      <c r="E4" s="2" t="s">
        <v>238</v>
      </c>
      <c r="F4" s="2" t="s">
        <v>50</v>
      </c>
      <c r="G4" s="2" t="s">
        <v>51</v>
      </c>
      <c r="H4" s="2" t="s">
        <v>52</v>
      </c>
      <c r="I4" s="248" t="s">
        <v>53</v>
      </c>
      <c r="J4" s="58"/>
      <c r="K4" s="58"/>
      <c r="L4" s="58"/>
      <c r="M4" s="58"/>
      <c r="N4" s="58"/>
      <c r="O4" s="58"/>
      <c r="P4" s="58"/>
      <c r="Q4" s="58"/>
      <c r="R4" s="58"/>
      <c r="S4" s="58"/>
      <c r="T4" s="58"/>
      <c r="U4" s="58"/>
      <c r="V4" s="58"/>
      <c r="W4" s="58"/>
      <c r="X4" s="58"/>
      <c r="Y4" s="58"/>
      <c r="Z4" s="58"/>
    </row>
    <row r="5" spans="1:26" ht="20.399999999999999" x14ac:dyDescent="0.3">
      <c r="A5" s="235" t="s">
        <v>54</v>
      </c>
      <c r="B5" s="39"/>
      <c r="C5" s="40" t="s">
        <v>55</v>
      </c>
      <c r="D5" s="40" t="s">
        <v>56</v>
      </c>
      <c r="E5" s="40" t="s">
        <v>57</v>
      </c>
      <c r="F5" s="40" t="s">
        <v>58</v>
      </c>
      <c r="G5" s="40" t="s">
        <v>59</v>
      </c>
      <c r="H5" s="40" t="s">
        <v>60</v>
      </c>
      <c r="I5" s="41" t="s">
        <v>61</v>
      </c>
      <c r="J5" s="58"/>
      <c r="K5" s="58"/>
      <c r="L5" s="58"/>
      <c r="M5" s="58"/>
      <c r="N5" s="58"/>
      <c r="O5" s="58"/>
      <c r="P5" s="58"/>
      <c r="Q5" s="58"/>
      <c r="R5" s="58"/>
      <c r="S5" s="58"/>
      <c r="T5" s="58"/>
      <c r="U5" s="58"/>
      <c r="V5" s="58"/>
      <c r="W5" s="58"/>
      <c r="X5" s="58"/>
      <c r="Y5" s="58"/>
      <c r="Z5" s="58"/>
    </row>
    <row r="6" spans="1:26" x14ac:dyDescent="0.3">
      <c r="A6" s="294" t="s">
        <v>19</v>
      </c>
      <c r="B6" s="294"/>
      <c r="C6" s="294"/>
      <c r="D6" s="294"/>
      <c r="E6" s="294"/>
      <c r="F6" s="294"/>
      <c r="G6" s="294"/>
      <c r="H6" s="294"/>
      <c r="I6" s="294"/>
      <c r="J6" s="58"/>
      <c r="K6" s="58"/>
      <c r="L6" s="58"/>
      <c r="M6" s="58"/>
      <c r="N6" s="58"/>
      <c r="O6" s="58"/>
      <c r="P6" s="58"/>
      <c r="Q6" s="58"/>
      <c r="R6" s="58"/>
      <c r="S6" s="58"/>
      <c r="T6" s="58"/>
      <c r="U6" s="58"/>
      <c r="V6" s="58"/>
      <c r="W6" s="58"/>
      <c r="X6" s="58"/>
      <c r="Y6" s="58"/>
      <c r="Z6" s="58"/>
    </row>
    <row r="7" spans="1:26" x14ac:dyDescent="0.3">
      <c r="A7" s="274" t="s">
        <v>20</v>
      </c>
      <c r="B7" s="8" t="s">
        <v>21</v>
      </c>
      <c r="C7" s="42">
        <v>69</v>
      </c>
      <c r="D7" s="42">
        <v>37</v>
      </c>
      <c r="E7" s="43">
        <v>63</v>
      </c>
      <c r="F7" s="42">
        <v>61</v>
      </c>
      <c r="G7" s="42">
        <v>33</v>
      </c>
      <c r="H7" s="42">
        <v>48</v>
      </c>
      <c r="I7" s="44">
        <v>63</v>
      </c>
      <c r="J7" s="58"/>
      <c r="K7" s="58"/>
      <c r="L7" s="58"/>
      <c r="M7" s="58"/>
      <c r="N7" s="58"/>
      <c r="O7" s="58"/>
      <c r="P7" s="58"/>
      <c r="Q7" s="58"/>
      <c r="R7" s="58"/>
      <c r="S7" s="58"/>
      <c r="T7" s="58"/>
      <c r="U7" s="58"/>
      <c r="V7" s="58"/>
      <c r="W7" s="58"/>
      <c r="X7" s="58"/>
      <c r="Y7" s="58"/>
      <c r="Z7" s="58"/>
    </row>
    <row r="8" spans="1:26" x14ac:dyDescent="0.3">
      <c r="A8" s="275"/>
      <c r="B8" s="16" t="s">
        <v>22</v>
      </c>
      <c r="C8" s="45">
        <v>47</v>
      </c>
      <c r="D8" s="45">
        <v>69</v>
      </c>
      <c r="E8" s="46">
        <v>20</v>
      </c>
      <c r="F8" s="45">
        <v>83</v>
      </c>
      <c r="G8" s="45">
        <v>26</v>
      </c>
      <c r="H8" s="45">
        <v>56</v>
      </c>
      <c r="I8" s="47">
        <v>86</v>
      </c>
      <c r="J8" s="58"/>
      <c r="K8" s="58"/>
      <c r="L8" s="58"/>
      <c r="M8" s="58"/>
      <c r="N8" s="58"/>
      <c r="O8" s="58"/>
      <c r="P8" s="58"/>
      <c r="Q8" s="58"/>
      <c r="R8" s="58"/>
      <c r="S8" s="58"/>
      <c r="T8" s="58"/>
      <c r="U8" s="58"/>
      <c r="V8" s="58"/>
      <c r="W8" s="58"/>
      <c r="X8" s="58"/>
      <c r="Y8" s="58"/>
      <c r="Z8" s="58"/>
    </row>
    <row r="9" spans="1:26" x14ac:dyDescent="0.3">
      <c r="A9" s="276"/>
      <c r="B9" s="29" t="s">
        <v>23</v>
      </c>
      <c r="C9" s="48">
        <v>68</v>
      </c>
      <c r="D9" s="48">
        <v>38</v>
      </c>
      <c r="E9" s="49">
        <v>61</v>
      </c>
      <c r="F9" s="48">
        <v>61</v>
      </c>
      <c r="G9" s="48">
        <v>33</v>
      </c>
      <c r="H9" s="48">
        <v>48</v>
      </c>
      <c r="I9" s="50">
        <v>63</v>
      </c>
      <c r="J9" s="58"/>
      <c r="K9" s="58"/>
      <c r="L9" s="58"/>
      <c r="M9" s="58"/>
      <c r="N9" s="58"/>
      <c r="O9" s="58"/>
      <c r="P9" s="58"/>
      <c r="Q9" s="58"/>
      <c r="R9" s="58"/>
      <c r="S9" s="58"/>
      <c r="T9" s="58"/>
      <c r="U9" s="58"/>
      <c r="V9" s="58"/>
      <c r="W9" s="58"/>
      <c r="X9" s="58"/>
      <c r="Y9" s="58"/>
      <c r="Z9" s="58"/>
    </row>
    <row r="10" spans="1:26" x14ac:dyDescent="0.3">
      <c r="A10" s="274" t="s">
        <v>24</v>
      </c>
      <c r="B10" s="8" t="s">
        <v>21</v>
      </c>
      <c r="C10" s="42">
        <v>57</v>
      </c>
      <c r="D10" s="42">
        <v>23</v>
      </c>
      <c r="E10" s="43">
        <v>151</v>
      </c>
      <c r="F10" s="42">
        <v>57</v>
      </c>
      <c r="G10" s="42">
        <v>17</v>
      </c>
      <c r="H10" s="42">
        <v>31</v>
      </c>
      <c r="I10" s="44">
        <v>68</v>
      </c>
      <c r="J10" s="58"/>
      <c r="K10" s="58"/>
      <c r="L10" s="58"/>
      <c r="M10" s="58"/>
      <c r="N10" s="58"/>
      <c r="O10" s="58"/>
      <c r="P10" s="58"/>
      <c r="Q10" s="58"/>
      <c r="R10" s="58"/>
      <c r="S10" s="58"/>
      <c r="T10" s="58"/>
      <c r="U10" s="58"/>
      <c r="V10" s="58"/>
      <c r="W10" s="58"/>
      <c r="X10" s="58"/>
      <c r="Y10" s="58"/>
      <c r="Z10" s="58"/>
    </row>
    <row r="11" spans="1:26" x14ac:dyDescent="0.3">
      <c r="A11" s="275"/>
      <c r="B11" s="16" t="s">
        <v>22</v>
      </c>
      <c r="C11" s="45">
        <v>58</v>
      </c>
      <c r="D11" s="45">
        <v>51</v>
      </c>
      <c r="E11" s="46">
        <v>54</v>
      </c>
      <c r="F11" s="45">
        <v>78</v>
      </c>
      <c r="G11" s="45">
        <v>40</v>
      </c>
      <c r="H11" s="45">
        <v>68</v>
      </c>
      <c r="I11" s="47">
        <v>94</v>
      </c>
      <c r="J11" s="58"/>
      <c r="K11" s="58"/>
      <c r="L11" s="58"/>
      <c r="M11" s="58"/>
      <c r="N11" s="58"/>
      <c r="O11" s="58"/>
      <c r="P11" s="58"/>
      <c r="Q11" s="58"/>
      <c r="R11" s="58"/>
      <c r="S11" s="58"/>
      <c r="T11" s="58"/>
      <c r="U11" s="58"/>
      <c r="V11" s="58"/>
      <c r="W11" s="58"/>
      <c r="X11" s="58"/>
      <c r="Y11" s="58"/>
      <c r="Z11" s="58"/>
    </row>
    <row r="12" spans="1:26" x14ac:dyDescent="0.3">
      <c r="A12" s="276"/>
      <c r="B12" s="29" t="s">
        <v>23</v>
      </c>
      <c r="C12" s="48">
        <v>57</v>
      </c>
      <c r="D12" s="48">
        <v>24</v>
      </c>
      <c r="E12" s="46">
        <v>142</v>
      </c>
      <c r="F12" s="45">
        <v>58</v>
      </c>
      <c r="G12" s="45">
        <v>18</v>
      </c>
      <c r="H12" s="45">
        <v>32</v>
      </c>
      <c r="I12" s="47">
        <v>69</v>
      </c>
      <c r="J12" s="58"/>
      <c r="K12" s="58"/>
      <c r="L12" s="58"/>
      <c r="M12" s="58"/>
      <c r="N12" s="58"/>
      <c r="O12" s="58"/>
      <c r="P12" s="58"/>
      <c r="Q12" s="58"/>
      <c r="R12" s="58"/>
      <c r="S12" s="58"/>
      <c r="T12" s="58"/>
      <c r="U12" s="58"/>
      <c r="V12" s="58"/>
      <c r="W12" s="58"/>
      <c r="X12" s="58"/>
      <c r="Y12" s="58"/>
      <c r="Z12" s="58"/>
    </row>
    <row r="13" spans="1:26" x14ac:dyDescent="0.3">
      <c r="A13" s="274" t="s">
        <v>25</v>
      </c>
      <c r="B13" s="8" t="s">
        <v>21</v>
      </c>
      <c r="C13" s="42">
        <v>56</v>
      </c>
      <c r="D13" s="15">
        <v>42</v>
      </c>
      <c r="E13" s="43">
        <v>71</v>
      </c>
      <c r="F13" s="42">
        <v>71</v>
      </c>
      <c r="G13" s="42">
        <v>24</v>
      </c>
      <c r="H13" s="42">
        <v>42</v>
      </c>
      <c r="I13" s="44">
        <v>77</v>
      </c>
      <c r="J13" s="58"/>
      <c r="K13" s="58"/>
      <c r="L13" s="58"/>
      <c r="M13" s="58"/>
      <c r="N13" s="58"/>
      <c r="O13" s="58"/>
      <c r="P13" s="58"/>
      <c r="Q13" s="58"/>
      <c r="R13" s="58"/>
      <c r="S13" s="58"/>
      <c r="T13" s="58"/>
      <c r="U13" s="58"/>
      <c r="V13" s="58"/>
      <c r="W13" s="58"/>
      <c r="X13" s="58"/>
      <c r="Y13" s="58"/>
      <c r="Z13" s="58"/>
    </row>
    <row r="14" spans="1:26" x14ac:dyDescent="0.3">
      <c r="A14" s="275"/>
      <c r="B14" s="16" t="s">
        <v>22</v>
      </c>
      <c r="C14" s="45">
        <v>27</v>
      </c>
      <c r="D14" s="24">
        <v>69</v>
      </c>
      <c r="E14" s="46">
        <v>26</v>
      </c>
      <c r="F14" s="45">
        <v>87</v>
      </c>
      <c r="G14" s="45">
        <v>21</v>
      </c>
      <c r="H14" s="45">
        <v>78</v>
      </c>
      <c r="I14" s="47">
        <v>93</v>
      </c>
      <c r="J14" s="58"/>
      <c r="K14" s="58"/>
      <c r="L14" s="58"/>
      <c r="M14" s="58"/>
      <c r="N14" s="58"/>
      <c r="O14" s="58"/>
      <c r="P14" s="58"/>
      <c r="Q14" s="58"/>
      <c r="R14" s="58"/>
      <c r="S14" s="58"/>
      <c r="T14" s="58"/>
      <c r="U14" s="58"/>
      <c r="V14" s="58"/>
      <c r="W14" s="58"/>
      <c r="X14" s="58"/>
      <c r="Y14" s="58"/>
      <c r="Z14" s="58"/>
    </row>
    <row r="15" spans="1:26" x14ac:dyDescent="0.3">
      <c r="A15" s="276"/>
      <c r="B15" s="29" t="s">
        <v>23</v>
      </c>
      <c r="C15" s="48">
        <v>56</v>
      </c>
      <c r="D15" s="32">
        <v>42</v>
      </c>
      <c r="E15" s="49">
        <v>70</v>
      </c>
      <c r="F15" s="48">
        <v>72</v>
      </c>
      <c r="G15" s="48">
        <v>24</v>
      </c>
      <c r="H15" s="48">
        <v>43</v>
      </c>
      <c r="I15" s="50">
        <v>77</v>
      </c>
      <c r="J15" s="58"/>
      <c r="K15" s="58"/>
      <c r="L15" s="58"/>
      <c r="M15" s="58"/>
      <c r="N15" s="58"/>
      <c r="O15" s="58"/>
      <c r="P15" s="58"/>
      <c r="Q15" s="58"/>
      <c r="R15" s="58"/>
      <c r="S15" s="58"/>
      <c r="T15" s="58"/>
      <c r="U15" s="58"/>
      <c r="V15" s="58"/>
      <c r="W15" s="58"/>
      <c r="X15" s="58"/>
      <c r="Y15" s="58"/>
      <c r="Z15" s="58"/>
    </row>
    <row r="16" spans="1:26" x14ac:dyDescent="0.3">
      <c r="A16" s="274" t="s">
        <v>26</v>
      </c>
      <c r="B16" s="8" t="s">
        <v>21</v>
      </c>
      <c r="C16" s="42">
        <v>60</v>
      </c>
      <c r="D16" s="15">
        <v>56</v>
      </c>
      <c r="E16" s="43">
        <v>40</v>
      </c>
      <c r="F16" s="42">
        <v>79</v>
      </c>
      <c r="G16" s="42">
        <v>32</v>
      </c>
      <c r="H16" s="42">
        <v>53</v>
      </c>
      <c r="I16" s="44">
        <v>81</v>
      </c>
      <c r="J16" s="58"/>
      <c r="K16" s="58"/>
      <c r="L16" s="58"/>
      <c r="M16" s="58"/>
      <c r="N16" s="58"/>
      <c r="O16" s="58"/>
      <c r="P16" s="58"/>
      <c r="Q16" s="58"/>
      <c r="R16" s="58"/>
      <c r="S16" s="58"/>
      <c r="T16" s="58"/>
      <c r="U16" s="58"/>
      <c r="V16" s="58"/>
      <c r="W16" s="58"/>
      <c r="X16" s="58"/>
      <c r="Y16" s="58"/>
      <c r="Z16" s="58"/>
    </row>
    <row r="17" spans="1:26" x14ac:dyDescent="0.3">
      <c r="A17" s="275"/>
      <c r="B17" s="16" t="s">
        <v>22</v>
      </c>
      <c r="C17" s="45">
        <v>29</v>
      </c>
      <c r="D17" s="24">
        <v>95</v>
      </c>
      <c r="E17" s="46">
        <v>4</v>
      </c>
      <c r="F17" s="45">
        <v>98</v>
      </c>
      <c r="G17" s="45">
        <v>24</v>
      </c>
      <c r="H17" s="45">
        <v>85</v>
      </c>
      <c r="I17" s="47">
        <v>99</v>
      </c>
      <c r="J17" s="58"/>
      <c r="K17" s="58"/>
      <c r="L17" s="58"/>
      <c r="M17" s="58"/>
      <c r="N17" s="58"/>
      <c r="O17" s="58"/>
      <c r="P17" s="58"/>
      <c r="Q17" s="58"/>
      <c r="R17" s="58"/>
      <c r="S17" s="58"/>
      <c r="T17" s="58"/>
      <c r="U17" s="58"/>
      <c r="V17" s="58"/>
      <c r="W17" s="58"/>
      <c r="X17" s="58"/>
      <c r="Y17" s="58"/>
      <c r="Z17" s="58"/>
    </row>
    <row r="18" spans="1:26" x14ac:dyDescent="0.3">
      <c r="A18" s="276"/>
      <c r="B18" s="29" t="s">
        <v>23</v>
      </c>
      <c r="C18" s="48">
        <v>57</v>
      </c>
      <c r="D18" s="32">
        <v>58</v>
      </c>
      <c r="E18" s="49">
        <v>37</v>
      </c>
      <c r="F18" s="48">
        <v>80</v>
      </c>
      <c r="G18" s="48">
        <v>31</v>
      </c>
      <c r="H18" s="48">
        <v>55</v>
      </c>
      <c r="I18" s="50">
        <v>82</v>
      </c>
      <c r="J18" s="58"/>
      <c r="K18" s="58"/>
      <c r="L18" s="58"/>
      <c r="M18" s="58"/>
      <c r="N18" s="58"/>
      <c r="O18" s="58"/>
      <c r="P18" s="58"/>
      <c r="Q18" s="58"/>
      <c r="R18" s="58"/>
      <c r="S18" s="58"/>
      <c r="T18" s="58"/>
      <c r="U18" s="58"/>
      <c r="V18" s="58"/>
      <c r="W18" s="58"/>
      <c r="X18" s="58"/>
      <c r="Y18" s="58"/>
      <c r="Z18" s="58"/>
    </row>
    <row r="19" spans="1:26" x14ac:dyDescent="0.3">
      <c r="A19" s="283" t="s">
        <v>27</v>
      </c>
      <c r="B19" s="8" t="s">
        <v>21</v>
      </c>
      <c r="C19" s="42">
        <v>58</v>
      </c>
      <c r="D19" s="15">
        <v>42</v>
      </c>
      <c r="E19" s="43">
        <v>65</v>
      </c>
      <c r="F19" s="42">
        <v>70</v>
      </c>
      <c r="G19" s="42">
        <v>25</v>
      </c>
      <c r="H19" s="42">
        <v>43</v>
      </c>
      <c r="I19" s="44">
        <v>75</v>
      </c>
      <c r="J19" s="58"/>
      <c r="K19" s="58"/>
      <c r="L19" s="58"/>
      <c r="M19" s="58"/>
      <c r="N19" s="58"/>
      <c r="O19" s="58"/>
      <c r="P19" s="58"/>
      <c r="Q19" s="58"/>
      <c r="R19" s="58"/>
      <c r="S19" s="58"/>
      <c r="T19" s="58"/>
      <c r="U19" s="58"/>
      <c r="V19" s="58"/>
      <c r="W19" s="58"/>
      <c r="X19" s="58"/>
      <c r="Y19" s="58"/>
      <c r="Z19" s="58"/>
    </row>
    <row r="20" spans="1:26" x14ac:dyDescent="0.3">
      <c r="A20" s="284"/>
      <c r="B20" s="16" t="s">
        <v>22</v>
      </c>
      <c r="C20" s="45">
        <v>34</v>
      </c>
      <c r="D20" s="24">
        <v>78</v>
      </c>
      <c r="E20" s="46">
        <v>16</v>
      </c>
      <c r="F20" s="45">
        <v>91</v>
      </c>
      <c r="G20" s="45">
        <v>26</v>
      </c>
      <c r="H20" s="45">
        <v>77</v>
      </c>
      <c r="I20" s="47">
        <v>96</v>
      </c>
      <c r="J20" s="58"/>
      <c r="K20" s="58"/>
      <c r="L20" s="58"/>
      <c r="M20" s="58"/>
      <c r="N20" s="58"/>
      <c r="O20" s="58"/>
      <c r="P20" s="58"/>
      <c r="Q20" s="58"/>
      <c r="R20" s="58"/>
      <c r="S20" s="58"/>
      <c r="T20" s="58"/>
      <c r="U20" s="58"/>
      <c r="V20" s="58"/>
      <c r="W20" s="58"/>
      <c r="X20" s="58"/>
      <c r="Y20" s="58"/>
      <c r="Z20" s="58"/>
    </row>
    <row r="21" spans="1:26" x14ac:dyDescent="0.3">
      <c r="A21" s="284"/>
      <c r="B21" s="16" t="s">
        <v>23</v>
      </c>
      <c r="C21" s="45">
        <v>57</v>
      </c>
      <c r="D21" s="24">
        <v>44</v>
      </c>
      <c r="E21" s="46">
        <v>62</v>
      </c>
      <c r="F21" s="45">
        <v>71</v>
      </c>
      <c r="G21" s="45">
        <v>25</v>
      </c>
      <c r="H21" s="45">
        <v>44</v>
      </c>
      <c r="I21" s="47">
        <v>76</v>
      </c>
      <c r="J21" s="58"/>
      <c r="K21" s="58"/>
      <c r="L21" s="58"/>
      <c r="M21" s="58"/>
      <c r="N21" s="58"/>
      <c r="O21" s="58"/>
      <c r="P21" s="58"/>
      <c r="Q21" s="58"/>
      <c r="R21" s="58"/>
      <c r="S21" s="58"/>
      <c r="T21" s="58"/>
      <c r="U21" s="58"/>
      <c r="V21" s="58"/>
      <c r="W21" s="58"/>
      <c r="X21" s="58"/>
      <c r="Y21" s="58"/>
      <c r="Z21" s="58"/>
    </row>
    <row r="22" spans="1:26" x14ac:dyDescent="0.3">
      <c r="A22" s="294" t="s">
        <v>28</v>
      </c>
      <c r="B22" s="294"/>
      <c r="C22" s="294"/>
      <c r="D22" s="294"/>
      <c r="E22" s="294"/>
      <c r="F22" s="294"/>
      <c r="G22" s="294"/>
      <c r="H22" s="294"/>
      <c r="I22" s="294"/>
      <c r="J22" s="58"/>
      <c r="K22" s="58"/>
      <c r="L22" s="58"/>
      <c r="M22" s="58"/>
      <c r="N22" s="58"/>
      <c r="O22" s="58"/>
      <c r="P22" s="58"/>
      <c r="Q22" s="58"/>
      <c r="R22" s="58"/>
      <c r="S22" s="58"/>
      <c r="T22" s="58"/>
      <c r="U22" s="58"/>
      <c r="V22" s="58"/>
      <c r="W22" s="58"/>
      <c r="X22" s="58"/>
      <c r="Y22" s="58"/>
      <c r="Z22" s="58"/>
    </row>
    <row r="23" spans="1:26" x14ac:dyDescent="0.3">
      <c r="A23" s="286" t="s">
        <v>29</v>
      </c>
      <c r="B23" s="8" t="s">
        <v>21</v>
      </c>
      <c r="C23" s="42">
        <v>66</v>
      </c>
      <c r="D23" s="15">
        <v>43</v>
      </c>
      <c r="E23" s="43">
        <v>29</v>
      </c>
      <c r="F23" s="42">
        <v>56</v>
      </c>
      <c r="G23" s="42">
        <v>26</v>
      </c>
      <c r="H23" s="42">
        <v>39</v>
      </c>
      <c r="I23" s="44">
        <v>56</v>
      </c>
      <c r="J23" s="58"/>
      <c r="K23" s="58"/>
      <c r="L23" s="58"/>
      <c r="M23" s="58"/>
      <c r="N23" s="58"/>
      <c r="O23" s="58"/>
      <c r="P23" s="58"/>
      <c r="Q23" s="58"/>
      <c r="R23" s="58"/>
      <c r="S23" s="58"/>
      <c r="T23" s="58"/>
      <c r="U23" s="58"/>
      <c r="V23" s="58"/>
      <c r="W23" s="58"/>
      <c r="X23" s="58"/>
      <c r="Y23" s="58"/>
      <c r="Z23" s="58"/>
    </row>
    <row r="24" spans="1:26" x14ac:dyDescent="0.3">
      <c r="A24" s="287"/>
      <c r="B24" s="16" t="s">
        <v>22</v>
      </c>
      <c r="C24" s="45">
        <v>86</v>
      </c>
      <c r="D24" s="24">
        <v>89</v>
      </c>
      <c r="E24" s="46">
        <v>11</v>
      </c>
      <c r="F24" s="45">
        <v>99</v>
      </c>
      <c r="G24" s="45">
        <v>82</v>
      </c>
      <c r="H24" s="45">
        <v>96</v>
      </c>
      <c r="I24" s="47">
        <v>99</v>
      </c>
      <c r="J24" s="58"/>
      <c r="K24" s="58"/>
      <c r="L24" s="58"/>
      <c r="M24" s="58"/>
      <c r="N24" s="58"/>
      <c r="O24" s="58"/>
      <c r="P24" s="58"/>
      <c r="Q24" s="58"/>
      <c r="R24" s="58"/>
      <c r="S24" s="58"/>
      <c r="T24" s="58"/>
      <c r="U24" s="58"/>
      <c r="V24" s="58"/>
      <c r="W24" s="58"/>
      <c r="X24" s="58"/>
      <c r="Y24" s="58"/>
      <c r="Z24" s="58"/>
    </row>
    <row r="25" spans="1:26" x14ac:dyDescent="0.3">
      <c r="A25" s="288"/>
      <c r="B25" s="29" t="s">
        <v>23</v>
      </c>
      <c r="C25" s="48">
        <v>72</v>
      </c>
      <c r="D25" s="32">
        <v>61</v>
      </c>
      <c r="E25" s="49">
        <v>19</v>
      </c>
      <c r="F25" s="48">
        <v>73</v>
      </c>
      <c r="G25" s="48">
        <v>41</v>
      </c>
      <c r="H25" s="48">
        <v>58</v>
      </c>
      <c r="I25" s="50">
        <v>73</v>
      </c>
      <c r="J25" s="58"/>
      <c r="K25" s="58"/>
      <c r="L25" s="58"/>
      <c r="M25" s="58"/>
      <c r="N25" s="58"/>
      <c r="O25" s="58"/>
      <c r="P25" s="58"/>
      <c r="Q25" s="58"/>
      <c r="R25" s="58"/>
      <c r="S25" s="58"/>
      <c r="T25" s="58"/>
      <c r="U25" s="58"/>
      <c r="V25" s="58"/>
      <c r="W25" s="58"/>
      <c r="X25" s="58"/>
      <c r="Y25" s="58"/>
      <c r="Z25" s="58"/>
    </row>
    <row r="26" spans="1:26" x14ac:dyDescent="0.3">
      <c r="A26" s="295" t="s">
        <v>30</v>
      </c>
      <c r="B26" s="295"/>
      <c r="C26" s="295"/>
      <c r="D26" s="295"/>
      <c r="E26" s="295"/>
      <c r="F26" s="295"/>
      <c r="G26" s="295"/>
      <c r="H26" s="295"/>
      <c r="I26" s="295"/>
      <c r="J26" s="58"/>
      <c r="K26" s="58"/>
      <c r="L26" s="58"/>
      <c r="M26" s="58"/>
      <c r="N26" s="58"/>
      <c r="O26" s="58"/>
      <c r="P26" s="58"/>
      <c r="Q26" s="58"/>
      <c r="R26" s="58"/>
      <c r="S26" s="58"/>
      <c r="T26" s="58"/>
      <c r="U26" s="58"/>
      <c r="V26" s="58"/>
      <c r="W26" s="58"/>
      <c r="X26" s="58"/>
      <c r="Y26" s="58"/>
      <c r="Z26" s="58"/>
    </row>
    <row r="27" spans="1:26" x14ac:dyDescent="0.3">
      <c r="A27" s="274" t="s">
        <v>31</v>
      </c>
      <c r="B27" s="34" t="s">
        <v>21</v>
      </c>
      <c r="C27" s="42">
        <v>93</v>
      </c>
      <c r="D27" s="15">
        <v>49</v>
      </c>
      <c r="E27" s="43">
        <v>2</v>
      </c>
      <c r="F27" s="42">
        <v>50</v>
      </c>
      <c r="G27" s="42">
        <v>47</v>
      </c>
      <c r="H27" s="42">
        <v>50</v>
      </c>
      <c r="I27" s="44">
        <v>53</v>
      </c>
      <c r="J27" s="58"/>
      <c r="K27" s="58"/>
      <c r="L27" s="58"/>
      <c r="M27" s="58"/>
      <c r="N27" s="58"/>
      <c r="O27" s="58"/>
      <c r="P27" s="58"/>
      <c r="Q27" s="58"/>
      <c r="R27" s="58"/>
      <c r="S27" s="58"/>
      <c r="T27" s="58"/>
      <c r="U27" s="58"/>
      <c r="V27" s="58"/>
      <c r="W27" s="58"/>
      <c r="X27" s="58"/>
      <c r="Y27" s="58"/>
      <c r="Z27" s="58"/>
    </row>
    <row r="28" spans="1:26" x14ac:dyDescent="0.3">
      <c r="A28" s="275"/>
      <c r="B28" s="35" t="s">
        <v>22</v>
      </c>
      <c r="C28" s="45">
        <v>88</v>
      </c>
      <c r="D28" s="24">
        <v>75</v>
      </c>
      <c r="E28" s="46">
        <v>1</v>
      </c>
      <c r="F28" s="45">
        <v>76</v>
      </c>
      <c r="G28" s="45">
        <v>84</v>
      </c>
      <c r="H28" s="45">
        <v>95</v>
      </c>
      <c r="I28" s="47">
        <v>99</v>
      </c>
      <c r="J28" s="58"/>
      <c r="K28" s="58"/>
      <c r="L28" s="58"/>
      <c r="M28" s="58"/>
      <c r="N28" s="58"/>
      <c r="O28" s="58"/>
      <c r="P28" s="58"/>
      <c r="Q28" s="58"/>
      <c r="R28" s="58"/>
      <c r="S28" s="58"/>
      <c r="T28" s="58"/>
      <c r="U28" s="58"/>
      <c r="V28" s="58"/>
      <c r="W28" s="58"/>
      <c r="X28" s="58"/>
      <c r="Y28" s="58"/>
      <c r="Z28" s="58"/>
    </row>
    <row r="29" spans="1:26" x14ac:dyDescent="0.3">
      <c r="A29" s="276"/>
      <c r="B29" s="35" t="s">
        <v>23</v>
      </c>
      <c r="C29" s="48">
        <v>92</v>
      </c>
      <c r="D29" s="32">
        <v>50</v>
      </c>
      <c r="E29" s="49">
        <v>2</v>
      </c>
      <c r="F29" s="48">
        <v>51</v>
      </c>
      <c r="G29" s="48">
        <v>48</v>
      </c>
      <c r="H29" s="48">
        <v>52</v>
      </c>
      <c r="I29" s="50">
        <v>55</v>
      </c>
      <c r="J29" s="58"/>
      <c r="K29" s="58"/>
      <c r="L29" s="58"/>
      <c r="M29" s="58"/>
      <c r="N29" s="58"/>
      <c r="O29" s="58"/>
      <c r="P29" s="58"/>
      <c r="Q29" s="58"/>
      <c r="R29" s="58"/>
      <c r="S29" s="58"/>
      <c r="T29" s="58"/>
      <c r="U29" s="58"/>
      <c r="V29" s="58"/>
      <c r="W29" s="58"/>
      <c r="X29" s="58"/>
      <c r="Y29" s="58"/>
      <c r="Z29" s="58"/>
    </row>
    <row r="30" spans="1:26" x14ac:dyDescent="0.3">
      <c r="A30" s="274" t="s">
        <v>33</v>
      </c>
      <c r="B30" s="8" t="s">
        <v>21</v>
      </c>
      <c r="C30" s="42">
        <v>66</v>
      </c>
      <c r="D30" s="15">
        <v>29</v>
      </c>
      <c r="E30" s="43">
        <v>50</v>
      </c>
      <c r="F30" s="42">
        <v>44</v>
      </c>
      <c r="G30" s="42">
        <v>27</v>
      </c>
      <c r="H30" s="42">
        <v>41</v>
      </c>
      <c r="I30" s="44">
        <v>49</v>
      </c>
      <c r="J30" s="58"/>
      <c r="K30" s="58"/>
      <c r="L30" s="58"/>
      <c r="M30" s="58"/>
      <c r="N30" s="58"/>
      <c r="O30" s="58"/>
      <c r="P30" s="58"/>
      <c r="Q30" s="58"/>
      <c r="R30" s="58"/>
      <c r="S30" s="58"/>
      <c r="T30" s="58"/>
      <c r="U30" s="58"/>
      <c r="V30" s="58"/>
      <c r="W30" s="58"/>
      <c r="X30" s="58"/>
      <c r="Y30" s="58"/>
      <c r="Z30" s="58"/>
    </row>
    <row r="31" spans="1:26" x14ac:dyDescent="0.3">
      <c r="A31" s="275"/>
      <c r="B31" s="16" t="s">
        <v>22</v>
      </c>
      <c r="C31" s="45">
        <v>22</v>
      </c>
      <c r="D31" s="24">
        <v>57</v>
      </c>
      <c r="E31" s="46">
        <v>22</v>
      </c>
      <c r="F31" s="45">
        <v>70</v>
      </c>
      <c r="G31" s="45">
        <v>9</v>
      </c>
      <c r="H31" s="45">
        <v>42</v>
      </c>
      <c r="I31" s="47">
        <v>74</v>
      </c>
      <c r="J31" s="58"/>
      <c r="K31" s="58"/>
      <c r="L31" s="58"/>
      <c r="M31" s="58"/>
      <c r="N31" s="58"/>
      <c r="O31" s="58"/>
      <c r="P31" s="58"/>
      <c r="Q31" s="58"/>
      <c r="R31" s="58"/>
      <c r="S31" s="58"/>
      <c r="T31" s="58"/>
      <c r="U31" s="58"/>
      <c r="V31" s="58"/>
      <c r="W31" s="58"/>
      <c r="X31" s="58"/>
      <c r="Y31" s="58"/>
      <c r="Z31" s="58"/>
    </row>
    <row r="32" spans="1:26" x14ac:dyDescent="0.3">
      <c r="A32" s="276"/>
      <c r="B32" s="29" t="s">
        <v>23</v>
      </c>
      <c r="C32" s="48">
        <v>63</v>
      </c>
      <c r="D32" s="32">
        <v>30</v>
      </c>
      <c r="E32" s="49">
        <v>49</v>
      </c>
      <c r="F32" s="48">
        <v>44</v>
      </c>
      <c r="G32" s="48">
        <v>26</v>
      </c>
      <c r="H32" s="48">
        <v>41</v>
      </c>
      <c r="I32" s="50">
        <v>49</v>
      </c>
      <c r="J32" s="58"/>
      <c r="K32" s="58"/>
      <c r="L32" s="58"/>
      <c r="M32" s="58"/>
      <c r="N32" s="58"/>
      <c r="O32" s="58"/>
      <c r="P32" s="58"/>
      <c r="Q32" s="58"/>
      <c r="R32" s="58"/>
      <c r="S32" s="58"/>
      <c r="T32" s="58"/>
      <c r="U32" s="58"/>
      <c r="V32" s="58"/>
      <c r="W32" s="58"/>
      <c r="X32" s="58"/>
      <c r="Y32" s="58"/>
      <c r="Z32" s="58"/>
    </row>
    <row r="33" spans="1:26" x14ac:dyDescent="0.3">
      <c r="A33" s="274" t="s">
        <v>34</v>
      </c>
      <c r="B33" s="8" t="s">
        <v>21</v>
      </c>
      <c r="C33" s="42">
        <v>55</v>
      </c>
      <c r="D33" s="15">
        <v>35</v>
      </c>
      <c r="E33" s="43">
        <v>47</v>
      </c>
      <c r="F33" s="42">
        <v>51</v>
      </c>
      <c r="G33" s="42">
        <v>29</v>
      </c>
      <c r="H33" s="42">
        <v>52</v>
      </c>
      <c r="I33" s="44">
        <v>61</v>
      </c>
      <c r="J33" s="58"/>
      <c r="K33" s="58"/>
      <c r="L33" s="58"/>
      <c r="M33" s="58"/>
      <c r="N33" s="58"/>
      <c r="O33" s="58"/>
      <c r="P33" s="58"/>
      <c r="Q33" s="58"/>
      <c r="R33" s="58"/>
      <c r="S33" s="58"/>
      <c r="T33" s="58"/>
      <c r="U33" s="58"/>
      <c r="V33" s="58"/>
      <c r="W33" s="58"/>
      <c r="X33" s="58"/>
      <c r="Y33" s="58"/>
      <c r="Z33" s="58"/>
    </row>
    <row r="34" spans="1:26" x14ac:dyDescent="0.3">
      <c r="A34" s="275"/>
      <c r="B34" s="16" t="s">
        <v>22</v>
      </c>
      <c r="C34" s="45">
        <v>73</v>
      </c>
      <c r="D34" s="24">
        <v>83</v>
      </c>
      <c r="E34" s="46">
        <v>11</v>
      </c>
      <c r="F34" s="45">
        <v>92</v>
      </c>
      <c r="G34" s="45">
        <v>64</v>
      </c>
      <c r="H34" s="45">
        <v>88</v>
      </c>
      <c r="I34" s="47">
        <v>92</v>
      </c>
      <c r="J34" s="58"/>
      <c r="K34" s="58"/>
      <c r="L34" s="58"/>
      <c r="M34" s="58"/>
      <c r="N34" s="58"/>
      <c r="O34" s="58"/>
      <c r="P34" s="58"/>
      <c r="Q34" s="58"/>
      <c r="R34" s="58"/>
      <c r="S34" s="58"/>
      <c r="T34" s="58"/>
      <c r="U34" s="58"/>
      <c r="V34" s="58"/>
      <c r="W34" s="58"/>
      <c r="X34" s="58"/>
      <c r="Y34" s="58"/>
      <c r="Z34" s="58"/>
    </row>
    <row r="35" spans="1:26" x14ac:dyDescent="0.3">
      <c r="A35" s="276"/>
      <c r="B35" s="29" t="s">
        <v>23</v>
      </c>
      <c r="C35" s="48">
        <v>55</v>
      </c>
      <c r="D35" s="32">
        <v>36</v>
      </c>
      <c r="E35" s="49">
        <v>45</v>
      </c>
      <c r="F35" s="48">
        <v>52</v>
      </c>
      <c r="G35" s="48">
        <v>29</v>
      </c>
      <c r="H35" s="48">
        <v>53</v>
      </c>
      <c r="I35" s="50">
        <v>62</v>
      </c>
      <c r="J35" s="58"/>
      <c r="K35" s="58"/>
      <c r="L35" s="58"/>
      <c r="M35" s="58"/>
      <c r="N35" s="58"/>
      <c r="O35" s="58"/>
      <c r="P35" s="58"/>
      <c r="Q35" s="58"/>
      <c r="R35" s="58"/>
      <c r="S35" s="58"/>
      <c r="T35" s="58"/>
      <c r="U35" s="58"/>
      <c r="V35" s="58"/>
      <c r="W35" s="58"/>
      <c r="X35" s="58"/>
      <c r="Y35" s="58"/>
      <c r="Z35" s="58"/>
    </row>
    <row r="36" spans="1:26" x14ac:dyDescent="0.3">
      <c r="A36" s="274" t="s">
        <v>35</v>
      </c>
      <c r="B36" s="8" t="s">
        <v>21</v>
      </c>
      <c r="C36" s="42">
        <v>62</v>
      </c>
      <c r="D36" s="15">
        <v>34</v>
      </c>
      <c r="E36" s="43">
        <v>60</v>
      </c>
      <c r="F36" s="42">
        <v>54</v>
      </c>
      <c r="G36" s="42">
        <v>34</v>
      </c>
      <c r="H36" s="42">
        <v>55</v>
      </c>
      <c r="I36" s="44">
        <v>63</v>
      </c>
      <c r="J36" s="58"/>
      <c r="K36" s="58"/>
      <c r="L36" s="58"/>
      <c r="M36" s="58"/>
      <c r="N36" s="58"/>
      <c r="O36" s="58"/>
      <c r="P36" s="58"/>
      <c r="Q36" s="58"/>
      <c r="R36" s="58"/>
      <c r="S36" s="58"/>
      <c r="T36" s="58"/>
      <c r="U36" s="58"/>
      <c r="V36" s="58"/>
      <c r="W36" s="58"/>
      <c r="X36" s="58"/>
      <c r="Y36" s="58"/>
      <c r="Z36" s="58"/>
    </row>
    <row r="37" spans="1:26" x14ac:dyDescent="0.3">
      <c r="A37" s="275"/>
      <c r="B37" s="16" t="s">
        <v>22</v>
      </c>
      <c r="C37" s="45">
        <v>40</v>
      </c>
      <c r="D37" s="24">
        <v>77</v>
      </c>
      <c r="E37" s="46">
        <v>14</v>
      </c>
      <c r="F37" s="45">
        <v>88</v>
      </c>
      <c r="G37" s="45">
        <v>30</v>
      </c>
      <c r="H37" s="45">
        <v>77</v>
      </c>
      <c r="I37" s="47">
        <v>91</v>
      </c>
      <c r="J37" s="58"/>
      <c r="K37" s="58"/>
      <c r="L37" s="58"/>
      <c r="M37" s="58"/>
      <c r="N37" s="58"/>
      <c r="O37" s="58"/>
      <c r="P37" s="58"/>
      <c r="Q37" s="58"/>
      <c r="R37" s="58"/>
      <c r="S37" s="58"/>
      <c r="T37" s="58"/>
      <c r="U37" s="58"/>
      <c r="V37" s="58"/>
      <c r="W37" s="58"/>
      <c r="X37" s="58"/>
      <c r="Y37" s="58"/>
      <c r="Z37" s="58"/>
    </row>
    <row r="38" spans="1:26" x14ac:dyDescent="0.3">
      <c r="A38" s="276"/>
      <c r="B38" s="29" t="s">
        <v>23</v>
      </c>
      <c r="C38" s="48">
        <v>59</v>
      </c>
      <c r="D38" s="32">
        <v>37</v>
      </c>
      <c r="E38" s="49">
        <v>53</v>
      </c>
      <c r="F38" s="48">
        <v>57</v>
      </c>
      <c r="G38" s="48">
        <v>34</v>
      </c>
      <c r="H38" s="48">
        <v>57</v>
      </c>
      <c r="I38" s="50">
        <v>65</v>
      </c>
      <c r="J38" s="58"/>
      <c r="K38" s="58"/>
      <c r="L38" s="58"/>
      <c r="M38" s="58"/>
      <c r="N38" s="58"/>
      <c r="O38" s="58"/>
      <c r="P38" s="58"/>
      <c r="Q38" s="58"/>
      <c r="R38" s="58"/>
      <c r="S38" s="58"/>
      <c r="T38" s="58"/>
      <c r="U38" s="58"/>
      <c r="V38" s="58"/>
      <c r="W38" s="58"/>
      <c r="X38" s="58"/>
      <c r="Y38" s="58"/>
      <c r="Z38" s="58"/>
    </row>
    <row r="39" spans="1:26" x14ac:dyDescent="0.3">
      <c r="A39" s="274" t="s">
        <v>36</v>
      </c>
      <c r="B39" s="8" t="s">
        <v>21</v>
      </c>
      <c r="C39" s="42">
        <v>19</v>
      </c>
      <c r="D39" s="15">
        <v>48</v>
      </c>
      <c r="E39" s="43">
        <v>42</v>
      </c>
      <c r="F39" s="42">
        <v>68</v>
      </c>
      <c r="G39" s="42">
        <v>10</v>
      </c>
      <c r="H39" s="42">
        <v>51</v>
      </c>
      <c r="I39" s="44">
        <v>69</v>
      </c>
      <c r="J39" s="58"/>
      <c r="K39" s="58"/>
      <c r="L39" s="58"/>
      <c r="M39" s="58"/>
      <c r="N39" s="58"/>
      <c r="O39" s="58"/>
      <c r="P39" s="58"/>
      <c r="Q39" s="58"/>
      <c r="R39" s="58"/>
      <c r="S39" s="58"/>
      <c r="T39" s="58"/>
      <c r="U39" s="58"/>
      <c r="V39" s="58"/>
      <c r="W39" s="58"/>
      <c r="X39" s="58"/>
      <c r="Y39" s="58"/>
      <c r="Z39" s="58"/>
    </row>
    <row r="40" spans="1:26" x14ac:dyDescent="0.3">
      <c r="A40" s="275"/>
      <c r="B40" s="16" t="s">
        <v>22</v>
      </c>
      <c r="C40" s="45">
        <v>18</v>
      </c>
      <c r="D40" s="24">
        <v>80</v>
      </c>
      <c r="E40" s="46">
        <v>15</v>
      </c>
      <c r="F40" s="45">
        <v>91</v>
      </c>
      <c r="G40" s="45">
        <v>15</v>
      </c>
      <c r="H40" s="45">
        <v>84</v>
      </c>
      <c r="I40" s="47">
        <v>91</v>
      </c>
      <c r="J40" s="58"/>
      <c r="K40" s="58"/>
      <c r="L40" s="58"/>
      <c r="M40" s="58"/>
      <c r="N40" s="58"/>
      <c r="O40" s="58"/>
      <c r="P40" s="58"/>
      <c r="Q40" s="58"/>
      <c r="R40" s="58"/>
      <c r="S40" s="58"/>
      <c r="T40" s="58"/>
      <c r="U40" s="58"/>
      <c r="V40" s="58"/>
      <c r="W40" s="58"/>
      <c r="X40" s="58"/>
      <c r="Y40" s="58"/>
      <c r="Z40" s="58"/>
    </row>
    <row r="41" spans="1:26" x14ac:dyDescent="0.3">
      <c r="A41" s="276"/>
      <c r="B41" s="29" t="s">
        <v>23</v>
      </c>
      <c r="C41" s="48">
        <v>19</v>
      </c>
      <c r="D41" s="32">
        <v>41</v>
      </c>
      <c r="E41" s="49">
        <v>37</v>
      </c>
      <c r="F41" s="48">
        <v>71</v>
      </c>
      <c r="G41" s="48">
        <v>10</v>
      </c>
      <c r="H41" s="48">
        <v>55</v>
      </c>
      <c r="I41" s="50">
        <v>72</v>
      </c>
      <c r="J41" s="58"/>
      <c r="K41" s="58"/>
      <c r="L41" s="58"/>
      <c r="M41" s="58"/>
      <c r="N41" s="58"/>
      <c r="O41" s="58"/>
      <c r="P41" s="58"/>
      <c r="Q41" s="58"/>
      <c r="R41" s="58"/>
      <c r="S41" s="58"/>
      <c r="T41" s="58"/>
      <c r="U41" s="58"/>
      <c r="V41" s="58"/>
      <c r="W41" s="58"/>
      <c r="X41" s="58"/>
      <c r="Y41" s="58"/>
      <c r="Z41" s="58"/>
    </row>
    <row r="42" spans="1:26" x14ac:dyDescent="0.3">
      <c r="A42" s="283" t="s">
        <v>37</v>
      </c>
      <c r="B42" s="16" t="s">
        <v>21</v>
      </c>
      <c r="C42" s="42">
        <v>46</v>
      </c>
      <c r="D42" s="42">
        <v>39</v>
      </c>
      <c r="E42" s="51">
        <v>37</v>
      </c>
      <c r="F42" s="42">
        <v>53</v>
      </c>
      <c r="G42" s="42">
        <v>23</v>
      </c>
      <c r="H42" s="42">
        <v>51</v>
      </c>
      <c r="I42" s="44">
        <v>60</v>
      </c>
      <c r="J42" s="58"/>
      <c r="K42" s="58"/>
      <c r="L42" s="58"/>
      <c r="M42" s="58"/>
      <c r="N42" s="58"/>
      <c r="O42" s="58"/>
      <c r="P42" s="58"/>
      <c r="Q42" s="58"/>
      <c r="R42" s="58"/>
      <c r="S42" s="58"/>
      <c r="T42" s="58"/>
      <c r="U42" s="58"/>
      <c r="V42" s="58"/>
      <c r="W42" s="58"/>
      <c r="X42" s="58"/>
      <c r="Y42" s="58"/>
      <c r="Z42" s="58"/>
    </row>
    <row r="43" spans="1:26" x14ac:dyDescent="0.3">
      <c r="A43" s="284"/>
      <c r="B43" s="35" t="s">
        <v>22</v>
      </c>
      <c r="C43" s="45">
        <v>29</v>
      </c>
      <c r="D43" s="45">
        <v>78</v>
      </c>
      <c r="E43" s="51">
        <v>12</v>
      </c>
      <c r="F43" s="45">
        <v>87</v>
      </c>
      <c r="G43" s="45">
        <v>24</v>
      </c>
      <c r="H43" s="45">
        <v>80</v>
      </c>
      <c r="I43" s="47">
        <v>92</v>
      </c>
      <c r="J43" s="58"/>
      <c r="K43" s="58"/>
      <c r="L43" s="58"/>
      <c r="M43" s="58"/>
      <c r="N43" s="58"/>
      <c r="O43" s="58"/>
      <c r="P43" s="58"/>
      <c r="Q43" s="58"/>
      <c r="R43" s="58"/>
      <c r="S43" s="58"/>
      <c r="T43" s="58"/>
      <c r="U43" s="58"/>
      <c r="V43" s="58"/>
      <c r="W43" s="58"/>
      <c r="X43" s="58"/>
      <c r="Y43" s="58"/>
      <c r="Z43" s="58"/>
    </row>
    <row r="44" spans="1:26" x14ac:dyDescent="0.3">
      <c r="A44" s="290"/>
      <c r="B44" s="36" t="s">
        <v>23</v>
      </c>
      <c r="C44" s="48">
        <v>44</v>
      </c>
      <c r="D44" s="48">
        <v>41</v>
      </c>
      <c r="E44" s="51">
        <v>34</v>
      </c>
      <c r="F44" s="48">
        <v>55</v>
      </c>
      <c r="G44" s="48">
        <v>23</v>
      </c>
      <c r="H44" s="48">
        <v>53</v>
      </c>
      <c r="I44" s="50">
        <v>61</v>
      </c>
      <c r="J44" s="58"/>
      <c r="K44" s="58"/>
      <c r="L44" s="58"/>
      <c r="M44" s="58"/>
      <c r="N44" s="58"/>
      <c r="O44" s="58"/>
      <c r="P44" s="58"/>
      <c r="Q44" s="58"/>
      <c r="R44" s="58"/>
      <c r="S44" s="58"/>
      <c r="T44" s="58"/>
      <c r="U44" s="58"/>
      <c r="V44" s="58"/>
      <c r="W44" s="58"/>
      <c r="X44" s="58"/>
      <c r="Y44" s="58"/>
      <c r="Z44" s="58"/>
    </row>
    <row r="45" spans="1:26" x14ac:dyDescent="0.3">
      <c r="A45" s="298" t="s">
        <v>38</v>
      </c>
      <c r="B45" s="298"/>
      <c r="C45" s="298"/>
      <c r="D45" s="298"/>
      <c r="E45" s="298"/>
      <c r="F45" s="298"/>
      <c r="G45" s="298"/>
      <c r="H45" s="298"/>
      <c r="I45" s="298"/>
      <c r="J45" s="58"/>
      <c r="K45" s="58"/>
      <c r="L45" s="58"/>
      <c r="M45" s="58"/>
      <c r="N45" s="58"/>
      <c r="O45" s="58"/>
      <c r="P45" s="58"/>
      <c r="Q45" s="58"/>
      <c r="R45" s="58"/>
      <c r="S45" s="58"/>
      <c r="T45" s="58"/>
      <c r="U45" s="58"/>
      <c r="V45" s="58"/>
      <c r="W45" s="58"/>
      <c r="X45" s="58"/>
      <c r="Y45" s="58"/>
      <c r="Z45" s="58"/>
    </row>
    <row r="46" spans="1:26" x14ac:dyDescent="0.3">
      <c r="A46" s="274" t="s">
        <v>39</v>
      </c>
      <c r="B46" s="8" t="s">
        <v>21</v>
      </c>
      <c r="C46" s="42">
        <v>63</v>
      </c>
      <c r="D46" s="42">
        <v>31</v>
      </c>
      <c r="E46" s="43">
        <v>16</v>
      </c>
      <c r="F46" s="42">
        <v>36</v>
      </c>
      <c r="G46" s="42">
        <v>22</v>
      </c>
      <c r="H46" s="42">
        <v>36</v>
      </c>
      <c r="I46" s="44">
        <v>42</v>
      </c>
      <c r="J46" s="58"/>
      <c r="K46" s="58"/>
      <c r="L46" s="58"/>
      <c r="M46" s="58"/>
      <c r="N46" s="58"/>
      <c r="O46" s="58"/>
      <c r="P46" s="58"/>
      <c r="Q46" s="58"/>
      <c r="R46" s="58"/>
      <c r="S46" s="58"/>
      <c r="T46" s="58"/>
      <c r="U46" s="58"/>
      <c r="V46" s="58"/>
      <c r="W46" s="58"/>
      <c r="X46" s="58"/>
      <c r="Y46" s="58"/>
      <c r="Z46" s="58"/>
    </row>
    <row r="47" spans="1:26" x14ac:dyDescent="0.3">
      <c r="A47" s="275"/>
      <c r="B47" s="16" t="s">
        <v>22</v>
      </c>
      <c r="C47" s="45">
        <v>71</v>
      </c>
      <c r="D47" s="45">
        <v>89</v>
      </c>
      <c r="E47" s="46">
        <v>3</v>
      </c>
      <c r="F47" s="45">
        <v>91</v>
      </c>
      <c r="G47" s="45">
        <v>60</v>
      </c>
      <c r="H47" s="45">
        <v>85</v>
      </c>
      <c r="I47" s="47">
        <v>96</v>
      </c>
      <c r="J47" s="58"/>
      <c r="K47" s="58"/>
      <c r="L47" s="58"/>
      <c r="M47" s="58"/>
      <c r="N47" s="58"/>
      <c r="O47" s="58"/>
      <c r="P47" s="58"/>
      <c r="Q47" s="58"/>
      <c r="R47" s="58"/>
      <c r="S47" s="58"/>
      <c r="T47" s="58"/>
      <c r="U47" s="58"/>
      <c r="V47" s="58"/>
      <c r="W47" s="58"/>
      <c r="X47" s="58"/>
      <c r="Y47" s="58"/>
      <c r="Z47" s="58"/>
    </row>
    <row r="48" spans="1:26" x14ac:dyDescent="0.3">
      <c r="A48" s="276"/>
      <c r="B48" s="29" t="s">
        <v>23</v>
      </c>
      <c r="C48" s="48">
        <v>64</v>
      </c>
      <c r="D48" s="48">
        <v>40</v>
      </c>
      <c r="E48" s="49">
        <v>12</v>
      </c>
      <c r="F48" s="48">
        <v>45</v>
      </c>
      <c r="G48" s="48">
        <v>28</v>
      </c>
      <c r="H48" s="48">
        <v>43</v>
      </c>
      <c r="I48" s="50">
        <v>50</v>
      </c>
      <c r="J48" s="58"/>
      <c r="K48" s="58"/>
      <c r="L48" s="58"/>
      <c r="M48" s="58"/>
      <c r="N48" s="58"/>
      <c r="O48" s="58"/>
      <c r="P48" s="58"/>
      <c r="Q48" s="58"/>
      <c r="R48" s="58"/>
      <c r="S48" s="58"/>
      <c r="T48" s="58"/>
      <c r="U48" s="58"/>
      <c r="V48" s="58"/>
      <c r="W48" s="58"/>
      <c r="X48" s="58"/>
      <c r="Y48" s="58"/>
      <c r="Z48" s="58"/>
    </row>
    <row r="49" spans="1:26" x14ac:dyDescent="0.3">
      <c r="A49" s="295" t="s">
        <v>23</v>
      </c>
      <c r="B49" s="295"/>
      <c r="C49" s="295"/>
      <c r="D49" s="295"/>
      <c r="E49" s="295"/>
      <c r="F49" s="295"/>
      <c r="G49" s="295"/>
      <c r="H49" s="295"/>
      <c r="I49" s="295"/>
      <c r="J49" s="58"/>
      <c r="K49" s="58"/>
      <c r="L49" s="58"/>
      <c r="M49" s="58"/>
      <c r="N49" s="58"/>
      <c r="O49" s="58"/>
      <c r="P49" s="58"/>
      <c r="Q49" s="58"/>
      <c r="R49" s="58"/>
      <c r="S49" s="58"/>
      <c r="T49" s="58"/>
      <c r="U49" s="58"/>
      <c r="V49" s="58"/>
      <c r="W49" s="58"/>
      <c r="X49" s="58"/>
      <c r="Y49" s="58"/>
      <c r="Z49" s="58"/>
    </row>
    <row r="50" spans="1:26" x14ac:dyDescent="0.3">
      <c r="A50" s="283" t="s">
        <v>41</v>
      </c>
      <c r="B50" s="8" t="s">
        <v>21</v>
      </c>
      <c r="C50" s="42">
        <v>55</v>
      </c>
      <c r="D50" s="15">
        <v>40</v>
      </c>
      <c r="E50" s="43">
        <v>44</v>
      </c>
      <c r="F50" s="42">
        <v>57</v>
      </c>
      <c r="G50" s="42">
        <v>24</v>
      </c>
      <c r="H50" s="42">
        <v>44</v>
      </c>
      <c r="I50" s="44">
        <v>62</v>
      </c>
      <c r="J50" s="58"/>
      <c r="K50" s="58"/>
      <c r="L50" s="58"/>
      <c r="M50" s="58"/>
      <c r="N50" s="58"/>
      <c r="O50" s="58"/>
      <c r="P50" s="58"/>
      <c r="Q50" s="58"/>
      <c r="R50" s="58"/>
      <c r="S50" s="58"/>
      <c r="T50" s="58"/>
      <c r="U50" s="58"/>
      <c r="V50" s="58"/>
      <c r="W50" s="58"/>
      <c r="X50" s="58"/>
      <c r="Y50" s="58"/>
      <c r="Z50" s="58"/>
    </row>
    <row r="51" spans="1:26" x14ac:dyDescent="0.3">
      <c r="A51" s="284"/>
      <c r="B51" s="16" t="s">
        <v>22</v>
      </c>
      <c r="C51" s="45">
        <v>61</v>
      </c>
      <c r="D51" s="24">
        <v>86</v>
      </c>
      <c r="E51" s="46">
        <v>11</v>
      </c>
      <c r="F51" s="45">
        <v>96</v>
      </c>
      <c r="G51" s="45">
        <v>55</v>
      </c>
      <c r="H51" s="45">
        <v>90</v>
      </c>
      <c r="I51" s="47">
        <v>98</v>
      </c>
      <c r="J51" s="58"/>
      <c r="K51" s="58"/>
      <c r="L51" s="58"/>
      <c r="M51" s="58"/>
      <c r="N51" s="58"/>
      <c r="O51" s="58"/>
      <c r="P51" s="58"/>
      <c r="Q51" s="58"/>
      <c r="R51" s="58"/>
      <c r="S51" s="58"/>
      <c r="T51" s="58"/>
      <c r="U51" s="58"/>
      <c r="V51" s="58"/>
      <c r="W51" s="58"/>
      <c r="X51" s="58"/>
      <c r="Y51" s="58"/>
      <c r="Z51" s="58"/>
    </row>
    <row r="52" spans="1:26" x14ac:dyDescent="0.3">
      <c r="A52" s="290"/>
      <c r="B52" s="29" t="s">
        <v>23</v>
      </c>
      <c r="C52" s="48">
        <v>56</v>
      </c>
      <c r="D52" s="32">
        <v>47</v>
      </c>
      <c r="E52" s="49">
        <v>35</v>
      </c>
      <c r="F52" s="48">
        <v>63</v>
      </c>
      <c r="G52" s="48">
        <v>28</v>
      </c>
      <c r="H52" s="48">
        <v>49</v>
      </c>
      <c r="I52" s="50">
        <v>67</v>
      </c>
      <c r="J52" s="58"/>
      <c r="K52" s="58"/>
      <c r="L52" s="58"/>
      <c r="M52" s="58"/>
      <c r="N52" s="58"/>
      <c r="O52" s="58"/>
      <c r="P52" s="58"/>
      <c r="Q52" s="58"/>
      <c r="R52" s="58"/>
      <c r="S52" s="58"/>
      <c r="T52" s="58"/>
      <c r="U52" s="58"/>
      <c r="V52" s="58"/>
      <c r="W52" s="58"/>
      <c r="X52" s="58"/>
      <c r="Y52" s="58"/>
      <c r="Z52" s="58"/>
    </row>
    <row r="53" spans="1:26" ht="30.75" customHeight="1" x14ac:dyDescent="0.3">
      <c r="A53" s="296" t="s">
        <v>62</v>
      </c>
      <c r="B53" s="297"/>
      <c r="C53" s="297"/>
      <c r="D53" s="297"/>
      <c r="E53" s="297"/>
      <c r="F53" s="297"/>
      <c r="G53" s="297"/>
      <c r="H53" s="297"/>
      <c r="I53" s="297"/>
      <c r="J53" s="58"/>
      <c r="K53" s="58"/>
      <c r="L53" s="58"/>
      <c r="M53" s="58"/>
      <c r="N53" s="58"/>
      <c r="O53" s="58"/>
      <c r="P53" s="58"/>
      <c r="Q53" s="58"/>
      <c r="R53" s="58"/>
      <c r="S53" s="58"/>
      <c r="T53" s="58"/>
      <c r="U53" s="58"/>
      <c r="V53" s="58"/>
      <c r="W53" s="58"/>
      <c r="X53" s="58"/>
      <c r="Y53" s="58"/>
      <c r="Z53" s="58"/>
    </row>
    <row r="54" spans="1:26" x14ac:dyDescent="0.3">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x14ac:dyDescent="0.3">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x14ac:dyDescent="0.3">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x14ac:dyDescent="0.3">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x14ac:dyDescent="0.3">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x14ac:dyDescent="0.3">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x14ac:dyDescent="0.3">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x14ac:dyDescent="0.3">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x14ac:dyDescent="0.3">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x14ac:dyDescent="0.3">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x14ac:dyDescent="0.3">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x14ac:dyDescent="0.3">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x14ac:dyDescent="0.3">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x14ac:dyDescent="0.3">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x14ac:dyDescent="0.3">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x14ac:dyDescent="0.3">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x14ac:dyDescent="0.3">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x14ac:dyDescent="0.3">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x14ac:dyDescent="0.3">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x14ac:dyDescent="0.3">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x14ac:dyDescent="0.3">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x14ac:dyDescent="0.3">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x14ac:dyDescent="0.3">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x14ac:dyDescent="0.3">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x14ac:dyDescent="0.3">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x14ac:dyDescent="0.3">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x14ac:dyDescent="0.3">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x14ac:dyDescent="0.3">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x14ac:dyDescent="0.3">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x14ac:dyDescent="0.3">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x14ac:dyDescent="0.3">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x14ac:dyDescent="0.3">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x14ac:dyDescent="0.3">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x14ac:dyDescent="0.3">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x14ac:dyDescent="0.3">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x14ac:dyDescent="0.3">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x14ac:dyDescent="0.3">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x14ac:dyDescent="0.3">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x14ac:dyDescent="0.3">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x14ac:dyDescent="0.3">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x14ac:dyDescent="0.3">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x14ac:dyDescent="0.3">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x14ac:dyDescent="0.3">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x14ac:dyDescent="0.3">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x14ac:dyDescent="0.3">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x14ac:dyDescent="0.3">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x14ac:dyDescent="0.3">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sheetData>
  <mergeCells count="21">
    <mergeCell ref="A49:I49"/>
    <mergeCell ref="A50:A52"/>
    <mergeCell ref="A53:I53"/>
    <mergeCell ref="A33:A35"/>
    <mergeCell ref="A36:A38"/>
    <mergeCell ref="A39:A41"/>
    <mergeCell ref="A42:A44"/>
    <mergeCell ref="A45:I45"/>
    <mergeCell ref="A46:A48"/>
    <mergeCell ref="A30:A32"/>
    <mergeCell ref="A3:I3"/>
    <mergeCell ref="A6:I6"/>
    <mergeCell ref="A7:A9"/>
    <mergeCell ref="A10:A12"/>
    <mergeCell ref="A13:A15"/>
    <mergeCell ref="A16:A18"/>
    <mergeCell ref="A19:A21"/>
    <mergeCell ref="A22:I22"/>
    <mergeCell ref="A23:A25"/>
    <mergeCell ref="A26:I26"/>
    <mergeCell ref="A27:A29"/>
  </mergeCells>
  <hyperlinks>
    <hyperlink ref="A1" location="Index!A1" display="Return to Index pag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workbookViewId="0">
      <pane ySplit="5" topLeftCell="A6" activePane="bottomLeft" state="frozen"/>
      <selection pane="bottomLeft"/>
    </sheetView>
  </sheetViews>
  <sheetFormatPr defaultRowHeight="14.4" x14ac:dyDescent="0.3"/>
  <cols>
    <col min="1" max="1" width="25.6640625" customWidth="1"/>
    <col min="2" max="2" width="9.5546875" customWidth="1"/>
    <col min="3" max="3" width="12.33203125" customWidth="1"/>
    <col min="4" max="7" width="13.44140625" customWidth="1"/>
    <col min="8" max="8" width="12.33203125" customWidth="1"/>
    <col min="9" max="9" width="11.6640625" customWidth="1"/>
    <col min="10" max="10" width="1.109375" customWidth="1"/>
    <col min="11" max="11" width="12.109375" customWidth="1"/>
    <col min="12" max="12" width="13.44140625" customWidth="1"/>
    <col min="13" max="13" width="1.109375" customWidth="1"/>
    <col min="14" max="14" width="11.44140625" customWidth="1"/>
    <col min="15" max="15" width="2.6640625" style="67" bestFit="1" customWidth="1"/>
    <col min="16" max="16" width="14.6640625" style="67" customWidth="1"/>
    <col min="17" max="17" width="13.44140625" customWidth="1"/>
    <col min="18" max="18" width="1.6640625" bestFit="1" customWidth="1"/>
  </cols>
  <sheetData>
    <row r="1" spans="1:26" x14ac:dyDescent="0.3">
      <c r="A1" s="57" t="s">
        <v>63</v>
      </c>
      <c r="B1" s="58"/>
      <c r="C1" s="58"/>
      <c r="D1" s="58"/>
      <c r="E1" s="58"/>
      <c r="F1" s="58"/>
      <c r="G1" s="58"/>
      <c r="H1" s="58"/>
      <c r="I1" s="58"/>
      <c r="J1" s="58"/>
      <c r="K1" s="58"/>
      <c r="L1" s="58"/>
      <c r="M1" s="58"/>
      <c r="N1" s="58"/>
      <c r="O1" s="66"/>
      <c r="P1" s="66"/>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66"/>
      <c r="P2" s="66"/>
      <c r="Q2" s="58"/>
      <c r="R2" s="58"/>
      <c r="S2" s="58"/>
      <c r="T2" s="58"/>
      <c r="U2" s="58"/>
      <c r="V2" s="58"/>
      <c r="W2" s="58"/>
      <c r="X2" s="58"/>
      <c r="Y2" s="58"/>
      <c r="Z2" s="58"/>
    </row>
    <row r="3" spans="1:26" ht="15.6" x14ac:dyDescent="0.3">
      <c r="A3" s="272" t="s">
        <v>285</v>
      </c>
      <c r="B3" s="272"/>
      <c r="C3" s="272"/>
      <c r="D3" s="272"/>
      <c r="E3" s="272"/>
      <c r="F3" s="272"/>
      <c r="G3" s="272"/>
      <c r="H3" s="272"/>
      <c r="I3" s="272"/>
      <c r="J3" s="272"/>
      <c r="K3" s="272"/>
      <c r="L3" s="272"/>
      <c r="M3" s="272"/>
      <c r="N3" s="272"/>
      <c r="O3" s="272"/>
      <c r="P3" s="272"/>
      <c r="Q3" s="272"/>
      <c r="R3" s="272"/>
      <c r="S3" s="58"/>
      <c r="T3" s="58"/>
      <c r="U3" s="58"/>
      <c r="V3" s="58"/>
      <c r="W3" s="58"/>
      <c r="X3" s="58"/>
      <c r="Y3" s="58"/>
      <c r="Z3" s="58"/>
    </row>
    <row r="4" spans="1:26" ht="55.95" customHeight="1" x14ac:dyDescent="0.3">
      <c r="A4" s="63" t="s">
        <v>47</v>
      </c>
      <c r="B4" s="244" t="s">
        <v>2</v>
      </c>
      <c r="C4" s="245" t="s">
        <v>6</v>
      </c>
      <c r="D4" s="246" t="s">
        <v>5</v>
      </c>
      <c r="E4" s="242" t="s">
        <v>237</v>
      </c>
      <c r="F4" s="242" t="s">
        <v>8</v>
      </c>
      <c r="G4" s="247" t="s">
        <v>10</v>
      </c>
      <c r="H4" s="245" t="s">
        <v>64</v>
      </c>
      <c r="I4" s="246" t="s">
        <v>65</v>
      </c>
      <c r="J4" s="242"/>
      <c r="K4" s="242" t="s">
        <v>239</v>
      </c>
      <c r="L4" s="242" t="s">
        <v>66</v>
      </c>
      <c r="M4" s="242"/>
      <c r="N4" s="242" t="s">
        <v>67</v>
      </c>
      <c r="O4" s="249"/>
      <c r="P4" s="2" t="s">
        <v>230</v>
      </c>
      <c r="Q4" s="300" t="s">
        <v>68</v>
      </c>
      <c r="R4" s="300"/>
      <c r="S4" s="58"/>
      <c r="T4" s="58"/>
      <c r="U4" s="58"/>
      <c r="V4" s="58"/>
      <c r="W4" s="58"/>
      <c r="X4" s="58"/>
      <c r="Y4" s="58"/>
      <c r="Z4" s="58"/>
    </row>
    <row r="5" spans="1:26" ht="30.6" x14ac:dyDescent="0.3">
      <c r="A5" s="4" t="s">
        <v>254</v>
      </c>
      <c r="B5" s="5"/>
      <c r="C5" s="5" t="s">
        <v>69</v>
      </c>
      <c r="D5" s="6" t="s">
        <v>15</v>
      </c>
      <c r="E5" s="252" t="s">
        <v>70</v>
      </c>
      <c r="F5" s="252" t="s">
        <v>18</v>
      </c>
      <c r="G5" s="253" t="s">
        <v>255</v>
      </c>
      <c r="H5" s="5" t="s">
        <v>71</v>
      </c>
      <c r="I5" s="6" t="s">
        <v>72</v>
      </c>
      <c r="J5" s="252"/>
      <c r="K5" s="252" t="s">
        <v>73</v>
      </c>
      <c r="L5" s="252" t="s">
        <v>74</v>
      </c>
      <c r="M5" s="252"/>
      <c r="N5" s="252" t="s">
        <v>130</v>
      </c>
      <c r="O5" s="68"/>
      <c r="P5" s="229" t="s">
        <v>256</v>
      </c>
      <c r="Q5" s="301"/>
      <c r="R5" s="301"/>
      <c r="S5" s="58"/>
      <c r="T5" s="58"/>
      <c r="U5" s="58"/>
      <c r="V5" s="58"/>
      <c r="W5" s="58"/>
      <c r="X5" s="58"/>
      <c r="Y5" s="58"/>
      <c r="Z5" s="58"/>
    </row>
    <row r="6" spans="1:26" x14ac:dyDescent="0.3">
      <c r="A6" s="302" t="s">
        <v>19</v>
      </c>
      <c r="B6" s="302"/>
      <c r="C6" s="302"/>
      <c r="D6" s="302"/>
      <c r="E6" s="302"/>
      <c r="F6" s="302"/>
      <c r="G6" s="302"/>
      <c r="H6" s="302"/>
      <c r="I6" s="302"/>
      <c r="J6" s="302"/>
      <c r="K6" s="302"/>
      <c r="L6" s="302"/>
      <c r="M6" s="302"/>
      <c r="N6" s="302"/>
      <c r="O6" s="302"/>
      <c r="P6" s="302"/>
      <c r="Q6" s="302"/>
      <c r="R6" s="302"/>
      <c r="S6" s="58"/>
      <c r="T6" s="58"/>
      <c r="U6" s="58"/>
      <c r="V6" s="58"/>
      <c r="W6" s="58"/>
      <c r="X6" s="58"/>
      <c r="Y6" s="58"/>
      <c r="Z6" s="58"/>
    </row>
    <row r="7" spans="1:26" x14ac:dyDescent="0.3">
      <c r="A7" s="275" t="s">
        <v>20</v>
      </c>
      <c r="B7" s="16" t="s">
        <v>21</v>
      </c>
      <c r="C7" s="17">
        <v>533411.75</v>
      </c>
      <c r="D7" s="20">
        <v>408297.625</v>
      </c>
      <c r="E7" s="21">
        <v>248396.4375</v>
      </c>
      <c r="F7" s="21">
        <v>7562</v>
      </c>
      <c r="G7" s="19">
        <v>255958.4375</v>
      </c>
      <c r="H7" s="17">
        <v>533412</v>
      </c>
      <c r="I7" s="20">
        <v>408297.625</v>
      </c>
      <c r="J7" s="21"/>
      <c r="K7" s="21">
        <v>282476</v>
      </c>
      <c r="L7" s="21">
        <v>10021</v>
      </c>
      <c r="M7" s="21"/>
      <c r="N7" s="21">
        <v>292497</v>
      </c>
      <c r="O7" s="11"/>
      <c r="P7" s="230">
        <v>55</v>
      </c>
      <c r="Q7" s="52">
        <v>56</v>
      </c>
      <c r="R7" s="51"/>
      <c r="S7" s="58"/>
      <c r="T7" s="58"/>
      <c r="U7" s="58"/>
      <c r="V7" s="58"/>
      <c r="W7" s="58"/>
      <c r="X7" s="58"/>
      <c r="Y7" s="58"/>
      <c r="Z7" s="58"/>
    </row>
    <row r="8" spans="1:26" x14ac:dyDescent="0.3">
      <c r="A8" s="275"/>
      <c r="B8" s="16" t="s">
        <v>22</v>
      </c>
      <c r="C8" s="17">
        <v>18215.25</v>
      </c>
      <c r="D8" s="20">
        <v>11881.625</v>
      </c>
      <c r="E8" s="21">
        <v>9848.0625</v>
      </c>
      <c r="F8" s="21">
        <v>323</v>
      </c>
      <c r="G8" s="19">
        <v>10171.0625</v>
      </c>
      <c r="H8" s="17">
        <v>18215</v>
      </c>
      <c r="I8" s="20">
        <v>11881.625</v>
      </c>
      <c r="J8" s="21"/>
      <c r="K8" s="21">
        <v>10526</v>
      </c>
      <c r="L8" s="21">
        <v>347</v>
      </c>
      <c r="M8" s="21"/>
      <c r="N8" s="21">
        <v>10873</v>
      </c>
      <c r="O8" s="19"/>
      <c r="P8" s="231">
        <v>60</v>
      </c>
      <c r="Q8" s="52">
        <v>17</v>
      </c>
      <c r="R8" s="51"/>
      <c r="S8" s="58"/>
      <c r="T8" s="58"/>
      <c r="U8" s="58"/>
      <c r="V8" s="58"/>
      <c r="W8" s="58"/>
      <c r="X8" s="58"/>
      <c r="Y8" s="58"/>
      <c r="Z8" s="58"/>
    </row>
    <row r="9" spans="1:26" x14ac:dyDescent="0.3">
      <c r="A9" s="276"/>
      <c r="B9" s="29" t="s">
        <v>23</v>
      </c>
      <c r="C9" s="30">
        <v>551627</v>
      </c>
      <c r="D9" s="25">
        <v>420179.25</v>
      </c>
      <c r="E9" s="27">
        <v>258244.5</v>
      </c>
      <c r="F9" s="27">
        <v>7885</v>
      </c>
      <c r="G9" s="31">
        <v>266129.5</v>
      </c>
      <c r="H9" s="30">
        <v>551627</v>
      </c>
      <c r="I9" s="25">
        <v>420179.25</v>
      </c>
      <c r="J9" s="27"/>
      <c r="K9" s="27">
        <v>293002</v>
      </c>
      <c r="L9" s="27">
        <v>10368</v>
      </c>
      <c r="M9" s="27"/>
      <c r="N9" s="27">
        <v>303370</v>
      </c>
      <c r="O9" s="31"/>
      <c r="P9" s="233">
        <v>55</v>
      </c>
      <c r="Q9" s="55">
        <v>73</v>
      </c>
      <c r="R9" s="64"/>
      <c r="S9" s="58"/>
      <c r="T9" s="58"/>
      <c r="U9" s="58"/>
      <c r="V9" s="58"/>
      <c r="W9" s="58"/>
      <c r="X9" s="58"/>
      <c r="Y9" s="58"/>
      <c r="Z9" s="58"/>
    </row>
    <row r="10" spans="1:26" x14ac:dyDescent="0.3">
      <c r="A10" s="274" t="s">
        <v>24</v>
      </c>
      <c r="B10" s="8" t="s">
        <v>21</v>
      </c>
      <c r="C10" s="9">
        <v>2166601</v>
      </c>
      <c r="D10" s="12">
        <v>972796</v>
      </c>
      <c r="E10" s="13">
        <v>556115.11600000015</v>
      </c>
      <c r="F10" s="13">
        <v>107051.47299999998</v>
      </c>
      <c r="G10" s="11">
        <v>663166.58900000015</v>
      </c>
      <c r="H10" s="9">
        <v>2166601</v>
      </c>
      <c r="I10" s="12">
        <v>972796</v>
      </c>
      <c r="J10" s="13"/>
      <c r="K10" s="13">
        <v>752150</v>
      </c>
      <c r="L10" s="13">
        <v>50271</v>
      </c>
      <c r="M10" s="13"/>
      <c r="N10" s="13">
        <v>802421</v>
      </c>
      <c r="O10" s="11"/>
      <c r="P10" s="230">
        <v>37</v>
      </c>
      <c r="Q10" s="53">
        <v>153</v>
      </c>
      <c r="R10" s="51"/>
      <c r="S10" s="58"/>
      <c r="T10" s="58"/>
      <c r="U10" s="58"/>
      <c r="V10" s="58"/>
      <c r="W10" s="58"/>
      <c r="X10" s="58"/>
      <c r="Y10" s="58"/>
      <c r="Z10" s="58"/>
    </row>
    <row r="11" spans="1:26" x14ac:dyDescent="0.3">
      <c r="A11" s="275"/>
      <c r="B11" s="16" t="s">
        <v>22</v>
      </c>
      <c r="C11" s="17">
        <v>61284</v>
      </c>
      <c r="D11" s="20">
        <v>44648</v>
      </c>
      <c r="E11" s="21">
        <v>34884.148000000001</v>
      </c>
      <c r="F11" s="21">
        <v>6900</v>
      </c>
      <c r="G11" s="19">
        <v>41784.148000000001</v>
      </c>
      <c r="H11" s="17">
        <v>61284</v>
      </c>
      <c r="I11" s="20">
        <v>44648</v>
      </c>
      <c r="J11" s="21"/>
      <c r="K11" s="21">
        <v>44726</v>
      </c>
      <c r="L11" s="52">
        <v>260</v>
      </c>
      <c r="M11" s="52"/>
      <c r="N11" s="21">
        <v>44986</v>
      </c>
      <c r="O11" s="19"/>
      <c r="P11" s="231">
        <v>73</v>
      </c>
      <c r="Q11" s="52">
        <v>9</v>
      </c>
      <c r="R11" s="51"/>
      <c r="S11" s="58"/>
      <c r="T11" s="58"/>
      <c r="U11" s="58"/>
      <c r="V11" s="58"/>
      <c r="W11" s="58"/>
      <c r="X11" s="58"/>
      <c r="Y11" s="58"/>
      <c r="Z11" s="58"/>
    </row>
    <row r="12" spans="1:26" x14ac:dyDescent="0.3">
      <c r="A12" s="276"/>
      <c r="B12" s="29" t="s">
        <v>23</v>
      </c>
      <c r="C12" s="30">
        <v>2227885</v>
      </c>
      <c r="D12" s="25">
        <v>1017444</v>
      </c>
      <c r="E12" s="27">
        <v>590999.2640000002</v>
      </c>
      <c r="F12" s="27">
        <v>113951.47299999998</v>
      </c>
      <c r="G12" s="31">
        <v>704950.7370000002</v>
      </c>
      <c r="H12" s="30">
        <v>2227885</v>
      </c>
      <c r="I12" s="25">
        <v>1017444</v>
      </c>
      <c r="J12" s="27"/>
      <c r="K12" s="27">
        <v>796876</v>
      </c>
      <c r="L12" s="27">
        <v>50531</v>
      </c>
      <c r="M12" s="27"/>
      <c r="N12" s="27">
        <v>847407</v>
      </c>
      <c r="O12" s="31"/>
      <c r="P12" s="233">
        <v>38</v>
      </c>
      <c r="Q12" s="55">
        <v>162</v>
      </c>
      <c r="R12" s="64"/>
      <c r="S12" s="58"/>
      <c r="T12" s="58"/>
      <c r="U12" s="58"/>
      <c r="V12" s="58"/>
      <c r="W12" s="58"/>
      <c r="X12" s="58"/>
      <c r="Y12" s="58"/>
      <c r="Z12" s="58"/>
    </row>
    <row r="13" spans="1:26" x14ac:dyDescent="0.3">
      <c r="A13" s="274" t="s">
        <v>25</v>
      </c>
      <c r="B13" s="8" t="s">
        <v>21</v>
      </c>
      <c r="C13" s="9">
        <v>3174598</v>
      </c>
      <c r="D13" s="12">
        <v>1739842</v>
      </c>
      <c r="E13" s="13">
        <v>1240564.5690000001</v>
      </c>
      <c r="F13" s="13">
        <v>96101.154000000039</v>
      </c>
      <c r="G13" s="11">
        <v>1336665.7230000002</v>
      </c>
      <c r="H13" s="9">
        <v>3174598</v>
      </c>
      <c r="I13" s="12">
        <v>1739842</v>
      </c>
      <c r="J13" s="13"/>
      <c r="K13" s="13">
        <v>1456574</v>
      </c>
      <c r="L13" s="13">
        <v>21477</v>
      </c>
      <c r="M13" s="13"/>
      <c r="N13" s="13">
        <v>1478051</v>
      </c>
      <c r="O13" s="11"/>
      <c r="P13" s="230">
        <v>47</v>
      </c>
      <c r="Q13" s="53">
        <v>190</v>
      </c>
      <c r="R13" s="51"/>
      <c r="S13" s="58"/>
      <c r="T13" s="58"/>
      <c r="U13" s="58"/>
      <c r="V13" s="58"/>
      <c r="W13" s="58"/>
      <c r="X13" s="58"/>
      <c r="Y13" s="58"/>
      <c r="Z13" s="58"/>
    </row>
    <row r="14" spans="1:26" x14ac:dyDescent="0.3">
      <c r="A14" s="275"/>
      <c r="B14" s="16" t="s">
        <v>22</v>
      </c>
      <c r="C14" s="17">
        <v>38773</v>
      </c>
      <c r="D14" s="20">
        <v>32615</v>
      </c>
      <c r="E14" s="21">
        <v>28458.651000000002</v>
      </c>
      <c r="F14" s="21">
        <v>1877.1869999999999</v>
      </c>
      <c r="G14" s="19">
        <v>30335.838000000003</v>
      </c>
      <c r="H14" s="17">
        <v>38773</v>
      </c>
      <c r="I14" s="20">
        <v>32615</v>
      </c>
      <c r="J14" s="21"/>
      <c r="K14" s="21">
        <v>31499</v>
      </c>
      <c r="L14" s="52">
        <v>36</v>
      </c>
      <c r="M14" s="52"/>
      <c r="N14" s="21">
        <v>31535</v>
      </c>
      <c r="O14" s="19"/>
      <c r="P14" s="231">
        <v>81</v>
      </c>
      <c r="Q14" s="52">
        <v>9</v>
      </c>
      <c r="R14" s="51"/>
      <c r="S14" s="58"/>
      <c r="T14" s="58"/>
      <c r="U14" s="58"/>
      <c r="V14" s="58"/>
      <c r="W14" s="58"/>
      <c r="X14" s="58"/>
      <c r="Y14" s="58"/>
      <c r="Z14" s="58"/>
    </row>
    <row r="15" spans="1:26" x14ac:dyDescent="0.3">
      <c r="A15" s="276"/>
      <c r="B15" s="29" t="s">
        <v>23</v>
      </c>
      <c r="C15" s="30">
        <v>3213371</v>
      </c>
      <c r="D15" s="25">
        <v>1772457</v>
      </c>
      <c r="E15" s="27">
        <v>1269023.2200000002</v>
      </c>
      <c r="F15" s="27">
        <v>97978.341000000044</v>
      </c>
      <c r="G15" s="31">
        <v>1367001.5610000002</v>
      </c>
      <c r="H15" s="30">
        <v>3213371</v>
      </c>
      <c r="I15" s="25">
        <v>1772457</v>
      </c>
      <c r="J15" s="27"/>
      <c r="K15" s="27">
        <v>1488073</v>
      </c>
      <c r="L15" s="27">
        <v>21513</v>
      </c>
      <c r="M15" s="27"/>
      <c r="N15" s="27">
        <v>1509586</v>
      </c>
      <c r="O15" s="31"/>
      <c r="P15" s="233">
        <v>47</v>
      </c>
      <c r="Q15" s="55">
        <v>199</v>
      </c>
      <c r="R15" s="64"/>
      <c r="S15" s="58"/>
      <c r="T15" s="58"/>
      <c r="U15" s="58"/>
      <c r="V15" s="58"/>
      <c r="W15" s="58"/>
      <c r="X15" s="58"/>
      <c r="Y15" s="58"/>
      <c r="Z15" s="58"/>
    </row>
    <row r="16" spans="1:26" x14ac:dyDescent="0.3">
      <c r="A16" s="274" t="s">
        <v>26</v>
      </c>
      <c r="B16" s="8" t="s">
        <v>21</v>
      </c>
      <c r="C16" s="9">
        <v>2445600</v>
      </c>
      <c r="D16" s="12">
        <v>1617725</v>
      </c>
      <c r="E16" s="13">
        <v>1274323</v>
      </c>
      <c r="F16" s="13">
        <v>31087</v>
      </c>
      <c r="G16" s="11">
        <v>1305410</v>
      </c>
      <c r="H16" s="9">
        <v>2445600</v>
      </c>
      <c r="I16" s="12">
        <v>1617725</v>
      </c>
      <c r="J16" s="13"/>
      <c r="K16" s="13">
        <v>1345982</v>
      </c>
      <c r="L16" s="13">
        <v>5099</v>
      </c>
      <c r="M16" s="13"/>
      <c r="N16" s="13">
        <v>1351081</v>
      </c>
      <c r="O16" s="11"/>
      <c r="P16" s="230">
        <v>55</v>
      </c>
      <c r="Q16" s="53">
        <v>132</v>
      </c>
      <c r="R16" s="51"/>
      <c r="S16" s="58"/>
      <c r="T16" s="58"/>
      <c r="U16" s="58"/>
      <c r="V16" s="58"/>
      <c r="W16" s="58"/>
      <c r="X16" s="58"/>
      <c r="Y16" s="58"/>
      <c r="Z16" s="58"/>
    </row>
    <row r="17" spans="1:26" x14ac:dyDescent="0.3">
      <c r="A17" s="275"/>
      <c r="B17" s="16" t="s">
        <v>22</v>
      </c>
      <c r="C17" s="17">
        <v>112581</v>
      </c>
      <c r="D17" s="20">
        <v>96929</v>
      </c>
      <c r="E17" s="21">
        <v>95289</v>
      </c>
      <c r="F17" s="21">
        <v>295</v>
      </c>
      <c r="G17" s="19">
        <v>95584</v>
      </c>
      <c r="H17" s="17">
        <v>112581</v>
      </c>
      <c r="I17" s="20">
        <v>96929</v>
      </c>
      <c r="J17" s="21"/>
      <c r="K17" s="21">
        <v>95202</v>
      </c>
      <c r="L17" s="21">
        <v>3</v>
      </c>
      <c r="M17" s="21"/>
      <c r="N17" s="21">
        <v>95205</v>
      </c>
      <c r="O17" s="19"/>
      <c r="P17" s="231">
        <v>85</v>
      </c>
      <c r="Q17" s="52">
        <v>27</v>
      </c>
      <c r="R17" s="51"/>
      <c r="S17" s="58"/>
      <c r="T17" s="58"/>
      <c r="U17" s="58"/>
      <c r="V17" s="58"/>
      <c r="W17" s="58"/>
      <c r="X17" s="58"/>
      <c r="Y17" s="58"/>
      <c r="Z17" s="58"/>
    </row>
    <row r="18" spans="1:26" x14ac:dyDescent="0.3">
      <c r="A18" s="276"/>
      <c r="B18" s="29" t="s">
        <v>23</v>
      </c>
      <c r="C18" s="30">
        <v>2558181</v>
      </c>
      <c r="D18" s="25">
        <v>1714654</v>
      </c>
      <c r="E18" s="27">
        <v>1369612</v>
      </c>
      <c r="F18" s="27">
        <v>31382</v>
      </c>
      <c r="G18" s="31">
        <v>1400994</v>
      </c>
      <c r="H18" s="30">
        <v>2558181</v>
      </c>
      <c r="I18" s="25">
        <v>1714654</v>
      </c>
      <c r="J18" s="27"/>
      <c r="K18" s="27">
        <v>1441184</v>
      </c>
      <c r="L18" s="27">
        <v>5102</v>
      </c>
      <c r="M18" s="27"/>
      <c r="N18" s="27">
        <v>1446286</v>
      </c>
      <c r="O18" s="31"/>
      <c r="P18" s="233">
        <v>57</v>
      </c>
      <c r="Q18" s="55">
        <v>159</v>
      </c>
      <c r="R18" s="64"/>
      <c r="S18" s="58"/>
      <c r="T18" s="58"/>
      <c r="U18" s="58"/>
      <c r="V18" s="58"/>
      <c r="W18" s="58"/>
      <c r="X18" s="58"/>
      <c r="Y18" s="58"/>
      <c r="Z18" s="58"/>
    </row>
    <row r="19" spans="1:26" x14ac:dyDescent="0.3">
      <c r="A19" s="283" t="s">
        <v>27</v>
      </c>
      <c r="B19" s="8" t="s">
        <v>21</v>
      </c>
      <c r="C19" s="9">
        <v>8320210.75</v>
      </c>
      <c r="D19" s="12">
        <v>4738660.625</v>
      </c>
      <c r="E19" s="13">
        <v>3319399.1225000005</v>
      </c>
      <c r="F19" s="13">
        <v>241801.62700000004</v>
      </c>
      <c r="G19" s="11">
        <v>3561200.7495000004</v>
      </c>
      <c r="H19" s="9">
        <v>8320211</v>
      </c>
      <c r="I19" s="12">
        <v>4738660.625</v>
      </c>
      <c r="J19" s="13"/>
      <c r="K19" s="13">
        <v>3837182</v>
      </c>
      <c r="L19" s="13">
        <v>86868</v>
      </c>
      <c r="M19" s="13"/>
      <c r="N19" s="13">
        <v>3924050</v>
      </c>
      <c r="O19" s="11"/>
      <c r="P19" s="230">
        <v>47</v>
      </c>
      <c r="Q19" s="53">
        <v>406</v>
      </c>
      <c r="R19" s="51"/>
      <c r="S19" s="58"/>
      <c r="T19" s="58"/>
      <c r="U19" s="58"/>
      <c r="V19" s="58"/>
      <c r="W19" s="58"/>
      <c r="X19" s="58"/>
      <c r="Y19" s="58"/>
      <c r="Z19" s="58"/>
    </row>
    <row r="20" spans="1:26" x14ac:dyDescent="0.3">
      <c r="A20" s="284"/>
      <c r="B20" s="16" t="s">
        <v>22</v>
      </c>
      <c r="C20" s="17">
        <v>230853.25</v>
      </c>
      <c r="D20" s="20">
        <v>186073.625</v>
      </c>
      <c r="E20" s="21">
        <v>168479.8615</v>
      </c>
      <c r="F20" s="21">
        <v>9395.1869999999999</v>
      </c>
      <c r="G20" s="19">
        <v>177875.0485</v>
      </c>
      <c r="H20" s="17">
        <v>230853</v>
      </c>
      <c r="I20" s="20">
        <v>186073.625</v>
      </c>
      <c r="J20" s="21"/>
      <c r="K20" s="21">
        <v>181953</v>
      </c>
      <c r="L20" s="52">
        <v>646</v>
      </c>
      <c r="M20" s="52"/>
      <c r="N20" s="21">
        <v>182599</v>
      </c>
      <c r="O20" s="19"/>
      <c r="P20" s="231">
        <v>79</v>
      </c>
      <c r="Q20" s="52">
        <v>53</v>
      </c>
      <c r="R20" s="51"/>
      <c r="S20" s="58"/>
      <c r="T20" s="58"/>
      <c r="U20" s="58"/>
      <c r="V20" s="58"/>
      <c r="W20" s="58"/>
      <c r="X20" s="58"/>
      <c r="Y20" s="58"/>
      <c r="Z20" s="58"/>
    </row>
    <row r="21" spans="1:26" x14ac:dyDescent="0.3">
      <c r="A21" s="284"/>
      <c r="B21" s="16" t="s">
        <v>23</v>
      </c>
      <c r="C21" s="17">
        <v>8551064</v>
      </c>
      <c r="D21" s="20">
        <v>4924734.25</v>
      </c>
      <c r="E21" s="21">
        <v>3487878.9840000002</v>
      </c>
      <c r="F21" s="21">
        <v>251196.81400000001</v>
      </c>
      <c r="G21" s="19">
        <v>3739075.7980000004</v>
      </c>
      <c r="H21" s="17">
        <v>8551064</v>
      </c>
      <c r="I21" s="20">
        <v>4924734.25</v>
      </c>
      <c r="J21" s="21"/>
      <c r="K21" s="21">
        <v>4019135</v>
      </c>
      <c r="L21" s="21">
        <v>87514</v>
      </c>
      <c r="M21" s="21"/>
      <c r="N21" s="21">
        <v>4106649</v>
      </c>
      <c r="O21" s="19"/>
      <c r="P21" s="233">
        <v>48</v>
      </c>
      <c r="Q21" s="52">
        <v>459</v>
      </c>
      <c r="R21" s="51"/>
      <c r="S21" s="58"/>
      <c r="T21" s="58"/>
      <c r="U21" s="58"/>
      <c r="V21" s="58"/>
      <c r="W21" s="58"/>
      <c r="X21" s="58"/>
      <c r="Y21" s="58"/>
      <c r="Z21" s="58"/>
    </row>
    <row r="22" spans="1:26" x14ac:dyDescent="0.3">
      <c r="A22" s="294" t="s">
        <v>28</v>
      </c>
      <c r="B22" s="294"/>
      <c r="C22" s="294"/>
      <c r="D22" s="294"/>
      <c r="E22" s="294"/>
      <c r="F22" s="294"/>
      <c r="G22" s="294"/>
      <c r="H22" s="294"/>
      <c r="I22" s="294"/>
      <c r="J22" s="294"/>
      <c r="K22" s="294"/>
      <c r="L22" s="294"/>
      <c r="M22" s="294"/>
      <c r="N22" s="294"/>
      <c r="O22" s="294"/>
      <c r="P22" s="294"/>
      <c r="Q22" s="294"/>
      <c r="R22" s="294"/>
      <c r="S22" s="58"/>
      <c r="T22" s="58"/>
      <c r="U22" s="58"/>
      <c r="V22" s="58"/>
      <c r="W22" s="58"/>
      <c r="X22" s="58"/>
      <c r="Y22" s="58"/>
      <c r="Z22" s="58"/>
    </row>
    <row r="23" spans="1:26" x14ac:dyDescent="0.3">
      <c r="A23" s="303" t="s">
        <v>29</v>
      </c>
      <c r="B23" s="16" t="s">
        <v>21</v>
      </c>
      <c r="C23" s="17">
        <v>3204700</v>
      </c>
      <c r="D23" s="20">
        <v>2261880</v>
      </c>
      <c r="E23" s="21">
        <v>1262040</v>
      </c>
      <c r="F23" s="21">
        <v>2200</v>
      </c>
      <c r="G23" s="19">
        <v>1264240</v>
      </c>
      <c r="H23" s="17">
        <v>3052000</v>
      </c>
      <c r="I23" s="20">
        <v>2211910</v>
      </c>
      <c r="J23" s="21"/>
      <c r="K23" s="21">
        <v>1682000</v>
      </c>
      <c r="L23" s="52" t="s">
        <v>75</v>
      </c>
      <c r="M23" s="52"/>
      <c r="N23" s="21">
        <v>1778000</v>
      </c>
      <c r="O23" s="69" t="s">
        <v>87</v>
      </c>
      <c r="P23" s="230">
        <v>58</v>
      </c>
      <c r="Q23" s="52">
        <v>50</v>
      </c>
      <c r="R23" s="51"/>
      <c r="S23" s="58"/>
      <c r="T23" s="58"/>
      <c r="U23" s="58"/>
      <c r="V23" s="58"/>
      <c r="W23" s="58"/>
      <c r="X23" s="58"/>
      <c r="Y23" s="58"/>
      <c r="Z23" s="58"/>
    </row>
    <row r="24" spans="1:26" x14ac:dyDescent="0.3">
      <c r="A24" s="303"/>
      <c r="B24" s="16" t="s">
        <v>22</v>
      </c>
      <c r="C24" s="17">
        <v>1550000</v>
      </c>
      <c r="D24" s="20">
        <v>1496500</v>
      </c>
      <c r="E24" s="21">
        <v>1476700</v>
      </c>
      <c r="F24" s="21">
        <v>5800</v>
      </c>
      <c r="G24" s="19">
        <v>1482500</v>
      </c>
      <c r="H24" s="17">
        <v>1550000</v>
      </c>
      <c r="I24" s="20">
        <v>1496500</v>
      </c>
      <c r="J24" s="21"/>
      <c r="K24" s="21">
        <v>1476700</v>
      </c>
      <c r="L24" s="52" t="s">
        <v>75</v>
      </c>
      <c r="M24" s="52"/>
      <c r="N24" s="65">
        <v>1482500</v>
      </c>
      <c r="O24" s="70" t="s">
        <v>88</v>
      </c>
      <c r="P24" s="232">
        <v>96</v>
      </c>
      <c r="Q24" s="52" t="s">
        <v>75</v>
      </c>
      <c r="R24" s="51"/>
      <c r="S24" s="58"/>
      <c r="T24" s="58"/>
      <c r="U24" s="58"/>
      <c r="V24" s="58"/>
      <c r="W24" s="58"/>
      <c r="X24" s="58"/>
      <c r="Y24" s="58"/>
      <c r="Z24" s="58"/>
    </row>
    <row r="25" spans="1:26" x14ac:dyDescent="0.3">
      <c r="A25" s="303"/>
      <c r="B25" s="16" t="s">
        <v>23</v>
      </c>
      <c r="C25" s="17">
        <v>4754700</v>
      </c>
      <c r="D25" s="20">
        <v>3758380</v>
      </c>
      <c r="E25" s="21">
        <v>2738740</v>
      </c>
      <c r="F25" s="21">
        <v>8000</v>
      </c>
      <c r="G25" s="19">
        <v>2746740</v>
      </c>
      <c r="H25" s="17">
        <v>4602000</v>
      </c>
      <c r="I25" s="20">
        <v>3708410</v>
      </c>
      <c r="J25" s="21"/>
      <c r="K25" s="21">
        <v>3158700</v>
      </c>
      <c r="L25" s="52" t="s">
        <v>75</v>
      </c>
      <c r="M25" s="52"/>
      <c r="N25" s="21">
        <v>3260500</v>
      </c>
      <c r="O25" s="71" t="s">
        <v>89</v>
      </c>
      <c r="P25" s="233">
        <v>71</v>
      </c>
      <c r="Q25" s="52">
        <v>50</v>
      </c>
      <c r="R25" s="51"/>
      <c r="S25" s="58"/>
      <c r="T25" s="58"/>
      <c r="U25" s="58"/>
      <c r="V25" s="58"/>
      <c r="W25" s="58"/>
      <c r="X25" s="58"/>
      <c r="Y25" s="58"/>
      <c r="Z25" s="58"/>
    </row>
    <row r="26" spans="1:26" x14ac:dyDescent="0.3">
      <c r="A26" s="294" t="s">
        <v>30</v>
      </c>
      <c r="B26" s="294"/>
      <c r="C26" s="294"/>
      <c r="D26" s="294"/>
      <c r="E26" s="294"/>
      <c r="F26" s="294"/>
      <c r="G26" s="294"/>
      <c r="H26" s="294"/>
      <c r="I26" s="294"/>
      <c r="J26" s="294"/>
      <c r="K26" s="294"/>
      <c r="L26" s="294"/>
      <c r="M26" s="294"/>
      <c r="N26" s="294"/>
      <c r="O26" s="294"/>
      <c r="P26" s="294"/>
      <c r="Q26" s="294"/>
      <c r="R26" s="294"/>
      <c r="S26" s="58"/>
      <c r="T26" s="58"/>
      <c r="U26" s="58"/>
      <c r="V26" s="58"/>
      <c r="W26" s="58"/>
      <c r="X26" s="58"/>
      <c r="Y26" s="58"/>
      <c r="Z26" s="58"/>
    </row>
    <row r="27" spans="1:26" x14ac:dyDescent="0.3">
      <c r="A27" s="275" t="s">
        <v>76</v>
      </c>
      <c r="B27" s="16" t="s">
        <v>21</v>
      </c>
      <c r="C27" s="17">
        <v>1078057</v>
      </c>
      <c r="D27" s="20">
        <v>1014040</v>
      </c>
      <c r="E27" s="21">
        <v>506653</v>
      </c>
      <c r="F27" s="21">
        <v>35796</v>
      </c>
      <c r="G27" s="19">
        <v>542449</v>
      </c>
      <c r="H27" s="17">
        <v>1116700</v>
      </c>
      <c r="I27" s="20">
        <v>1019800</v>
      </c>
      <c r="J27" s="21"/>
      <c r="K27" s="21">
        <v>547800</v>
      </c>
      <c r="L27" s="21">
        <v>91400</v>
      </c>
      <c r="M27" s="21"/>
      <c r="N27" s="21">
        <v>634300</v>
      </c>
      <c r="O27" s="11"/>
      <c r="P27" s="230">
        <v>57</v>
      </c>
      <c r="Q27" s="52">
        <v>36</v>
      </c>
      <c r="R27" s="51"/>
      <c r="S27" s="58"/>
      <c r="T27" s="58"/>
      <c r="U27" s="58"/>
      <c r="V27" s="58"/>
      <c r="W27" s="58"/>
      <c r="X27" s="58"/>
      <c r="Y27" s="58"/>
      <c r="Z27" s="58"/>
    </row>
    <row r="28" spans="1:26" x14ac:dyDescent="0.3">
      <c r="A28" s="275"/>
      <c r="B28" s="16" t="s">
        <v>22</v>
      </c>
      <c r="C28" s="17">
        <v>41327</v>
      </c>
      <c r="D28" s="20">
        <v>39667</v>
      </c>
      <c r="E28" s="21">
        <v>30017</v>
      </c>
      <c r="F28" s="21">
        <v>9434</v>
      </c>
      <c r="G28" s="19">
        <v>39451</v>
      </c>
      <c r="H28" s="17">
        <v>38600</v>
      </c>
      <c r="I28" s="20">
        <v>36700</v>
      </c>
      <c r="J28" s="21"/>
      <c r="K28" s="21">
        <v>27800</v>
      </c>
      <c r="L28" s="52">
        <v>600</v>
      </c>
      <c r="M28" s="52"/>
      <c r="N28" s="21">
        <v>28600</v>
      </c>
      <c r="O28" s="19"/>
      <c r="P28" s="231">
        <v>74</v>
      </c>
      <c r="Q28" s="52">
        <v>25</v>
      </c>
      <c r="R28" s="51"/>
      <c r="S28" s="58"/>
      <c r="T28" s="58"/>
      <c r="U28" s="58"/>
      <c r="V28" s="58"/>
      <c r="W28" s="58"/>
      <c r="X28" s="58"/>
      <c r="Y28" s="58"/>
      <c r="Z28" s="58"/>
    </row>
    <row r="29" spans="1:26" x14ac:dyDescent="0.3">
      <c r="A29" s="276"/>
      <c r="B29" s="29" t="s">
        <v>23</v>
      </c>
      <c r="C29" s="30">
        <v>1119384</v>
      </c>
      <c r="D29" s="25">
        <v>1053707</v>
      </c>
      <c r="E29" s="27">
        <v>536671</v>
      </c>
      <c r="F29" s="27">
        <v>45229</v>
      </c>
      <c r="G29" s="31">
        <v>581900</v>
      </c>
      <c r="H29" s="30">
        <v>1155300</v>
      </c>
      <c r="I29" s="25">
        <v>1056500</v>
      </c>
      <c r="J29" s="27"/>
      <c r="K29" s="27">
        <v>575600</v>
      </c>
      <c r="L29" s="27">
        <v>92000</v>
      </c>
      <c r="M29" s="27"/>
      <c r="N29" s="27">
        <v>662900</v>
      </c>
      <c r="O29" s="31"/>
      <c r="P29" s="233">
        <v>57</v>
      </c>
      <c r="Q29" s="55">
        <v>61</v>
      </c>
      <c r="R29" s="64"/>
      <c r="S29" s="58"/>
      <c r="T29" s="58"/>
      <c r="U29" s="58"/>
      <c r="V29" s="58"/>
      <c r="W29" s="58"/>
      <c r="X29" s="58"/>
      <c r="Y29" s="58"/>
      <c r="Z29" s="58"/>
    </row>
    <row r="30" spans="1:26" x14ac:dyDescent="0.3">
      <c r="A30" s="274" t="s">
        <v>77</v>
      </c>
      <c r="B30" s="8" t="s">
        <v>21</v>
      </c>
      <c r="C30" s="9">
        <v>691721</v>
      </c>
      <c r="D30" s="12">
        <v>584676</v>
      </c>
      <c r="E30" s="13">
        <v>257290</v>
      </c>
      <c r="F30" s="13">
        <v>28437</v>
      </c>
      <c r="G30" s="11">
        <v>285727</v>
      </c>
      <c r="H30" s="9">
        <v>806200</v>
      </c>
      <c r="I30" s="12">
        <v>592800</v>
      </c>
      <c r="J30" s="13"/>
      <c r="K30" s="13">
        <v>271800</v>
      </c>
      <c r="L30" s="13">
        <v>80600</v>
      </c>
      <c r="M30" s="13"/>
      <c r="N30" s="13">
        <v>351800</v>
      </c>
      <c r="O30" s="11"/>
      <c r="P30" s="230">
        <v>44</v>
      </c>
      <c r="Q30" s="53">
        <v>37</v>
      </c>
      <c r="R30" s="51"/>
      <c r="S30" s="58"/>
      <c r="T30" s="58"/>
      <c r="U30" s="58"/>
      <c r="V30" s="58"/>
      <c r="W30" s="58"/>
      <c r="X30" s="58"/>
      <c r="Y30" s="58"/>
      <c r="Z30" s="58"/>
    </row>
    <row r="31" spans="1:26" x14ac:dyDescent="0.3">
      <c r="A31" s="275"/>
      <c r="B31" s="16" t="s">
        <v>22</v>
      </c>
      <c r="C31" s="17">
        <v>19278</v>
      </c>
      <c r="D31" s="20">
        <v>11037</v>
      </c>
      <c r="E31" s="21">
        <v>7698</v>
      </c>
      <c r="F31" s="52">
        <v>446</v>
      </c>
      <c r="G31" s="19">
        <v>8144</v>
      </c>
      <c r="H31" s="17">
        <v>24700</v>
      </c>
      <c r="I31" s="20">
        <v>8900</v>
      </c>
      <c r="J31" s="21"/>
      <c r="K31" s="21">
        <v>6800</v>
      </c>
      <c r="L31" s="52">
        <v>300</v>
      </c>
      <c r="M31" s="52"/>
      <c r="N31" s="21">
        <v>7200</v>
      </c>
      <c r="O31" s="19"/>
      <c r="P31" s="231">
        <v>29</v>
      </c>
      <c r="Q31" s="52">
        <v>24</v>
      </c>
      <c r="R31" s="51"/>
      <c r="S31" s="58"/>
      <c r="T31" s="58"/>
      <c r="U31" s="58"/>
      <c r="V31" s="58"/>
      <c r="W31" s="58"/>
      <c r="X31" s="58"/>
      <c r="Y31" s="58"/>
      <c r="Z31" s="58"/>
    </row>
    <row r="32" spans="1:26" x14ac:dyDescent="0.3">
      <c r="A32" s="276"/>
      <c r="B32" s="29" t="s">
        <v>23</v>
      </c>
      <c r="C32" s="30">
        <v>710999</v>
      </c>
      <c r="D32" s="25">
        <v>595713</v>
      </c>
      <c r="E32" s="27">
        <v>264988</v>
      </c>
      <c r="F32" s="27">
        <v>28883</v>
      </c>
      <c r="G32" s="31">
        <v>293871</v>
      </c>
      <c r="H32" s="30">
        <v>830900</v>
      </c>
      <c r="I32" s="25">
        <v>601700</v>
      </c>
      <c r="J32" s="27"/>
      <c r="K32" s="27">
        <v>278600</v>
      </c>
      <c r="L32" s="27">
        <v>80900</v>
      </c>
      <c r="M32" s="27"/>
      <c r="N32" s="27">
        <v>359000</v>
      </c>
      <c r="O32" s="31"/>
      <c r="P32" s="233">
        <v>43</v>
      </c>
      <c r="Q32" s="55">
        <v>61</v>
      </c>
      <c r="R32" s="64"/>
      <c r="S32" s="58"/>
      <c r="T32" s="58"/>
      <c r="U32" s="58"/>
      <c r="V32" s="58"/>
      <c r="W32" s="58"/>
      <c r="X32" s="58"/>
      <c r="Y32" s="58"/>
      <c r="Z32" s="58"/>
    </row>
    <row r="33" spans="1:26" x14ac:dyDescent="0.3">
      <c r="A33" s="274" t="s">
        <v>78</v>
      </c>
      <c r="B33" s="8" t="s">
        <v>21</v>
      </c>
      <c r="C33" s="9">
        <v>1251511</v>
      </c>
      <c r="D33" s="12">
        <v>1077910</v>
      </c>
      <c r="E33" s="13">
        <v>545878</v>
      </c>
      <c r="F33" s="13">
        <v>110874</v>
      </c>
      <c r="G33" s="11">
        <v>656752</v>
      </c>
      <c r="H33" s="9">
        <v>1563300</v>
      </c>
      <c r="I33" s="12">
        <v>1157700</v>
      </c>
      <c r="J33" s="13"/>
      <c r="K33" s="13">
        <v>589400</v>
      </c>
      <c r="L33" s="13">
        <v>235400</v>
      </c>
      <c r="M33" s="13"/>
      <c r="N33" s="13">
        <v>828100</v>
      </c>
      <c r="O33" s="11"/>
      <c r="P33" s="230">
        <v>53</v>
      </c>
      <c r="Q33" s="53">
        <v>63</v>
      </c>
      <c r="R33" s="51"/>
      <c r="S33" s="58"/>
      <c r="T33" s="58"/>
      <c r="U33" s="58"/>
      <c r="V33" s="58"/>
      <c r="W33" s="58"/>
      <c r="X33" s="58"/>
      <c r="Y33" s="58"/>
      <c r="Z33" s="58"/>
    </row>
    <row r="34" spans="1:26" x14ac:dyDescent="0.3">
      <c r="A34" s="275"/>
      <c r="B34" s="16" t="s">
        <v>22</v>
      </c>
      <c r="C34" s="17">
        <v>28350</v>
      </c>
      <c r="D34" s="20">
        <v>27120</v>
      </c>
      <c r="E34" s="21">
        <v>25005</v>
      </c>
      <c r="F34" s="52">
        <v>0</v>
      </c>
      <c r="G34" s="19">
        <v>25005</v>
      </c>
      <c r="H34" s="17">
        <v>25400</v>
      </c>
      <c r="I34" s="20">
        <v>20400</v>
      </c>
      <c r="J34" s="21"/>
      <c r="K34" s="21">
        <v>18000</v>
      </c>
      <c r="L34" s="52">
        <v>0</v>
      </c>
      <c r="M34" s="52"/>
      <c r="N34" s="21">
        <v>18100</v>
      </c>
      <c r="O34" s="19"/>
      <c r="P34" s="231">
        <v>71</v>
      </c>
      <c r="Q34" s="52">
        <v>30</v>
      </c>
      <c r="R34" s="51"/>
      <c r="S34" s="58"/>
      <c r="T34" s="58"/>
      <c r="U34" s="58"/>
      <c r="V34" s="58"/>
      <c r="W34" s="58"/>
      <c r="X34" s="58"/>
      <c r="Y34" s="58"/>
      <c r="Z34" s="58"/>
    </row>
    <row r="35" spans="1:26" x14ac:dyDescent="0.3">
      <c r="A35" s="276"/>
      <c r="B35" s="29" t="s">
        <v>23</v>
      </c>
      <c r="C35" s="30">
        <v>1279861</v>
      </c>
      <c r="D35" s="25">
        <v>1105030</v>
      </c>
      <c r="E35" s="27">
        <v>570883</v>
      </c>
      <c r="F35" s="27">
        <v>110874</v>
      </c>
      <c r="G35" s="31">
        <v>681757</v>
      </c>
      <c r="H35" s="30">
        <v>1588700</v>
      </c>
      <c r="I35" s="25">
        <v>1178100</v>
      </c>
      <c r="J35" s="27"/>
      <c r="K35" s="27">
        <v>607400</v>
      </c>
      <c r="L35" s="27">
        <v>235500</v>
      </c>
      <c r="M35" s="27"/>
      <c r="N35" s="27">
        <v>846100</v>
      </c>
      <c r="O35" s="31"/>
      <c r="P35" s="233">
        <v>53</v>
      </c>
      <c r="Q35" s="55">
        <v>93</v>
      </c>
      <c r="R35" s="64"/>
      <c r="S35" s="58"/>
      <c r="T35" s="58"/>
      <c r="U35" s="58"/>
      <c r="V35" s="58"/>
      <c r="W35" s="58"/>
      <c r="X35" s="58"/>
      <c r="Y35" s="58"/>
      <c r="Z35" s="58"/>
    </row>
    <row r="36" spans="1:26" x14ac:dyDescent="0.3">
      <c r="A36" s="274" t="s">
        <v>79</v>
      </c>
      <c r="B36" s="8" t="s">
        <v>21</v>
      </c>
      <c r="C36" s="9">
        <v>1425660</v>
      </c>
      <c r="D36" s="12">
        <v>1246320</v>
      </c>
      <c r="E36" s="13">
        <v>678220</v>
      </c>
      <c r="F36" s="13">
        <v>108692</v>
      </c>
      <c r="G36" s="11">
        <v>786912</v>
      </c>
      <c r="H36" s="9">
        <v>1594200</v>
      </c>
      <c r="I36" s="12">
        <v>1303800</v>
      </c>
      <c r="J36" s="13"/>
      <c r="K36" s="13">
        <v>693600</v>
      </c>
      <c r="L36" s="13">
        <v>210100</v>
      </c>
      <c r="M36" s="13"/>
      <c r="N36" s="13">
        <v>929300</v>
      </c>
      <c r="O36" s="11"/>
      <c r="P36" s="230">
        <v>58</v>
      </c>
      <c r="Q36" s="53">
        <v>64</v>
      </c>
      <c r="R36" s="51"/>
      <c r="S36" s="58"/>
      <c r="T36" s="58"/>
      <c r="U36" s="58"/>
      <c r="V36" s="58"/>
      <c r="W36" s="58"/>
      <c r="X36" s="58"/>
      <c r="Y36" s="58"/>
      <c r="Z36" s="58"/>
    </row>
    <row r="37" spans="1:26" x14ac:dyDescent="0.3">
      <c r="A37" s="275"/>
      <c r="B37" s="16" t="s">
        <v>22</v>
      </c>
      <c r="C37" s="17">
        <v>118552</v>
      </c>
      <c r="D37" s="20">
        <v>99957</v>
      </c>
      <c r="E37" s="21">
        <v>88291</v>
      </c>
      <c r="F37" s="21">
        <v>2571</v>
      </c>
      <c r="G37" s="19">
        <v>90862</v>
      </c>
      <c r="H37" s="17">
        <v>201200</v>
      </c>
      <c r="I37" s="20">
        <v>157800</v>
      </c>
      <c r="J37" s="21"/>
      <c r="K37" s="21">
        <v>106000</v>
      </c>
      <c r="L37" s="21">
        <v>4500</v>
      </c>
      <c r="M37" s="21"/>
      <c r="N37" s="21">
        <v>110400</v>
      </c>
      <c r="O37" s="19"/>
      <c r="P37" s="231">
        <v>55</v>
      </c>
      <c r="Q37" s="52">
        <v>71</v>
      </c>
      <c r="R37" s="51"/>
      <c r="S37" s="58"/>
      <c r="T37" s="58"/>
      <c r="U37" s="58"/>
      <c r="V37" s="58"/>
      <c r="W37" s="58"/>
      <c r="X37" s="58"/>
      <c r="Y37" s="58"/>
      <c r="Z37" s="58"/>
    </row>
    <row r="38" spans="1:26" x14ac:dyDescent="0.3">
      <c r="A38" s="276"/>
      <c r="B38" s="29" t="s">
        <v>23</v>
      </c>
      <c r="C38" s="30">
        <v>1544212</v>
      </c>
      <c r="D38" s="25">
        <v>1346277</v>
      </c>
      <c r="E38" s="27">
        <v>766511</v>
      </c>
      <c r="F38" s="27">
        <v>111263</v>
      </c>
      <c r="G38" s="31">
        <v>877774</v>
      </c>
      <c r="H38" s="30">
        <v>1795400</v>
      </c>
      <c r="I38" s="25">
        <v>1461600</v>
      </c>
      <c r="J38" s="27"/>
      <c r="K38" s="27">
        <v>799600</v>
      </c>
      <c r="L38" s="27">
        <v>214600</v>
      </c>
      <c r="M38" s="27"/>
      <c r="N38" s="27">
        <v>1039700</v>
      </c>
      <c r="O38" s="31"/>
      <c r="P38" s="233">
        <v>58</v>
      </c>
      <c r="Q38" s="55">
        <v>135</v>
      </c>
      <c r="R38" s="64"/>
      <c r="S38" s="58"/>
      <c r="T38" s="58"/>
      <c r="U38" s="58"/>
      <c r="V38" s="58"/>
      <c r="W38" s="58"/>
      <c r="X38" s="58"/>
      <c r="Y38" s="58"/>
      <c r="Z38" s="58"/>
    </row>
    <row r="39" spans="1:26" x14ac:dyDescent="0.3">
      <c r="A39" s="274" t="s">
        <v>80</v>
      </c>
      <c r="B39" s="8" t="s">
        <v>21</v>
      </c>
      <c r="C39" s="9">
        <v>968002</v>
      </c>
      <c r="D39" s="12">
        <v>721223</v>
      </c>
      <c r="E39" s="13">
        <v>493066</v>
      </c>
      <c r="F39" s="13">
        <v>4390</v>
      </c>
      <c r="G39" s="11">
        <v>497456</v>
      </c>
      <c r="H39" s="9">
        <v>1736800</v>
      </c>
      <c r="I39" s="12">
        <v>786700</v>
      </c>
      <c r="J39" s="13"/>
      <c r="K39" s="13">
        <v>547900</v>
      </c>
      <c r="L39" s="13">
        <v>5500</v>
      </c>
      <c r="M39" s="13"/>
      <c r="N39" s="13">
        <v>554900</v>
      </c>
      <c r="O39" s="11"/>
      <c r="P39" s="230">
        <v>32</v>
      </c>
      <c r="Q39" s="53">
        <v>212</v>
      </c>
      <c r="R39" s="51"/>
      <c r="S39" s="58"/>
      <c r="T39" s="58"/>
      <c r="U39" s="58"/>
      <c r="V39" s="58"/>
      <c r="W39" s="58"/>
      <c r="X39" s="58"/>
      <c r="Y39" s="58"/>
      <c r="Z39" s="58"/>
    </row>
    <row r="40" spans="1:26" x14ac:dyDescent="0.3">
      <c r="A40" s="275"/>
      <c r="B40" s="16" t="s">
        <v>22</v>
      </c>
      <c r="C40" s="17">
        <v>103294</v>
      </c>
      <c r="D40" s="20">
        <v>94891</v>
      </c>
      <c r="E40" s="21">
        <v>86550</v>
      </c>
      <c r="F40" s="52">
        <v>0</v>
      </c>
      <c r="G40" s="19">
        <v>86550</v>
      </c>
      <c r="H40" s="17">
        <v>414500</v>
      </c>
      <c r="I40" s="20">
        <v>186300</v>
      </c>
      <c r="J40" s="21"/>
      <c r="K40" s="21">
        <v>119800</v>
      </c>
      <c r="L40" s="52">
        <v>400</v>
      </c>
      <c r="M40" s="52"/>
      <c r="N40" s="21">
        <v>123600</v>
      </c>
      <c r="O40" s="19"/>
      <c r="P40" s="231">
        <v>30</v>
      </c>
      <c r="Q40" s="52">
        <v>91</v>
      </c>
      <c r="R40" s="51"/>
      <c r="S40" s="58"/>
      <c r="T40" s="58"/>
      <c r="U40" s="58"/>
      <c r="V40" s="58"/>
      <c r="W40" s="58"/>
      <c r="X40" s="58"/>
      <c r="Y40" s="58"/>
      <c r="Z40" s="58"/>
    </row>
    <row r="41" spans="1:26" x14ac:dyDescent="0.3">
      <c r="A41" s="276"/>
      <c r="B41" s="29" t="s">
        <v>23</v>
      </c>
      <c r="C41" s="30">
        <v>1071296</v>
      </c>
      <c r="D41" s="25">
        <v>816114</v>
      </c>
      <c r="E41" s="27">
        <v>579616</v>
      </c>
      <c r="F41" s="27">
        <v>4390</v>
      </c>
      <c r="G41" s="31">
        <v>584006</v>
      </c>
      <c r="H41" s="30">
        <v>2151300</v>
      </c>
      <c r="I41" s="25">
        <v>973000</v>
      </c>
      <c r="J41" s="27"/>
      <c r="K41" s="27">
        <v>667600</v>
      </c>
      <c r="L41" s="27">
        <v>6000</v>
      </c>
      <c r="M41" s="27"/>
      <c r="N41" s="27">
        <v>678500</v>
      </c>
      <c r="O41" s="31"/>
      <c r="P41" s="233">
        <v>32</v>
      </c>
      <c r="Q41" s="55">
        <v>303</v>
      </c>
      <c r="R41" s="64"/>
      <c r="S41" s="58"/>
      <c r="T41" s="58"/>
      <c r="U41" s="58"/>
      <c r="V41" s="58"/>
      <c r="W41" s="58"/>
      <c r="X41" s="58"/>
      <c r="Y41" s="58"/>
      <c r="Z41" s="58"/>
    </row>
    <row r="42" spans="1:26" x14ac:dyDescent="0.3">
      <c r="A42" s="283" t="s">
        <v>83</v>
      </c>
      <c r="B42" s="8" t="s">
        <v>21</v>
      </c>
      <c r="C42" s="9">
        <v>5414951</v>
      </c>
      <c r="D42" s="12">
        <v>4644169</v>
      </c>
      <c r="E42" s="13">
        <v>2481107</v>
      </c>
      <c r="F42" s="13">
        <v>288189</v>
      </c>
      <c r="G42" s="11">
        <v>2769296</v>
      </c>
      <c r="H42" s="9">
        <v>6817200</v>
      </c>
      <c r="I42" s="12">
        <v>4860800</v>
      </c>
      <c r="J42" s="13"/>
      <c r="K42" s="13">
        <v>2650500</v>
      </c>
      <c r="L42" s="13">
        <v>623000</v>
      </c>
      <c r="M42" s="13"/>
      <c r="N42" s="13">
        <v>3298400</v>
      </c>
      <c r="O42" s="69" t="s">
        <v>86</v>
      </c>
      <c r="P42" s="230">
        <v>48</v>
      </c>
      <c r="Q42" s="53">
        <v>261</v>
      </c>
      <c r="R42" s="51"/>
      <c r="S42" s="58"/>
      <c r="T42" s="58"/>
      <c r="U42" s="58"/>
      <c r="V42" s="58"/>
      <c r="W42" s="58"/>
      <c r="X42" s="58"/>
      <c r="Y42" s="58"/>
      <c r="Z42" s="58"/>
    </row>
    <row r="43" spans="1:26" x14ac:dyDescent="0.3">
      <c r="A43" s="284"/>
      <c r="B43" s="16" t="s">
        <v>22</v>
      </c>
      <c r="C43" s="17">
        <v>310801</v>
      </c>
      <c r="D43" s="20">
        <v>272671</v>
      </c>
      <c r="E43" s="21">
        <v>237562</v>
      </c>
      <c r="F43" s="21">
        <v>12450</v>
      </c>
      <c r="G43" s="19">
        <v>250012</v>
      </c>
      <c r="H43" s="17">
        <v>704400</v>
      </c>
      <c r="I43" s="20">
        <v>410100</v>
      </c>
      <c r="J43" s="21"/>
      <c r="K43" s="21">
        <v>278400</v>
      </c>
      <c r="L43" s="21">
        <v>5800</v>
      </c>
      <c r="M43" s="21"/>
      <c r="N43" s="21">
        <v>287900</v>
      </c>
      <c r="O43" s="72"/>
      <c r="P43" s="231">
        <v>41</v>
      </c>
      <c r="Q43" s="52">
        <v>143</v>
      </c>
      <c r="R43" s="51"/>
      <c r="S43" s="58"/>
      <c r="T43" s="58"/>
      <c r="U43" s="58"/>
      <c r="V43" s="58"/>
      <c r="W43" s="58"/>
      <c r="X43" s="58"/>
      <c r="Y43" s="58"/>
      <c r="Z43" s="58"/>
    </row>
    <row r="44" spans="1:26" x14ac:dyDescent="0.3">
      <c r="A44" s="284"/>
      <c r="B44" s="16" t="s">
        <v>23</v>
      </c>
      <c r="C44" s="17">
        <v>5725752</v>
      </c>
      <c r="D44" s="20">
        <v>4916840</v>
      </c>
      <c r="E44" s="21">
        <v>2718669</v>
      </c>
      <c r="F44" s="21">
        <v>300639</v>
      </c>
      <c r="G44" s="19">
        <v>3019308</v>
      </c>
      <c r="H44" s="17">
        <v>7521600</v>
      </c>
      <c r="I44" s="20">
        <v>5270900</v>
      </c>
      <c r="J44" s="21"/>
      <c r="K44" s="21">
        <v>2928900</v>
      </c>
      <c r="L44" s="21">
        <v>628800</v>
      </c>
      <c r="M44" s="21"/>
      <c r="N44" s="21">
        <v>3586300</v>
      </c>
      <c r="O44" s="71" t="s">
        <v>86</v>
      </c>
      <c r="P44" s="233">
        <v>48</v>
      </c>
      <c r="Q44" s="52">
        <v>404</v>
      </c>
      <c r="R44" s="51"/>
      <c r="S44" s="58"/>
      <c r="T44" s="58"/>
      <c r="U44" s="58"/>
      <c r="V44" s="58"/>
      <c r="W44" s="58"/>
      <c r="X44" s="58"/>
      <c r="Y44" s="58"/>
      <c r="Z44" s="58"/>
    </row>
    <row r="45" spans="1:26" x14ac:dyDescent="0.3">
      <c r="A45" s="273" t="s">
        <v>38</v>
      </c>
      <c r="B45" s="273"/>
      <c r="C45" s="273"/>
      <c r="D45" s="273"/>
      <c r="E45" s="273"/>
      <c r="F45" s="273"/>
      <c r="G45" s="273"/>
      <c r="H45" s="273"/>
      <c r="I45" s="273"/>
      <c r="J45" s="273"/>
      <c r="K45" s="273"/>
      <c r="L45" s="273"/>
      <c r="M45" s="273"/>
      <c r="N45" s="273"/>
      <c r="O45" s="273"/>
      <c r="P45" s="273"/>
      <c r="Q45" s="273"/>
      <c r="R45" s="273"/>
      <c r="S45" s="58"/>
      <c r="T45" s="58"/>
      <c r="U45" s="58"/>
      <c r="V45" s="58"/>
      <c r="W45" s="58"/>
      <c r="X45" s="58"/>
      <c r="Y45" s="58"/>
      <c r="Z45" s="58"/>
    </row>
    <row r="46" spans="1:26" x14ac:dyDescent="0.3">
      <c r="A46" s="275" t="s">
        <v>39</v>
      </c>
      <c r="B46" s="16" t="s">
        <v>21</v>
      </c>
      <c r="C46" s="17">
        <v>2234875</v>
      </c>
      <c r="D46" s="20">
        <v>1932279</v>
      </c>
      <c r="E46" s="21">
        <v>701759</v>
      </c>
      <c r="F46" s="21">
        <v>100982</v>
      </c>
      <c r="G46" s="19">
        <v>802741</v>
      </c>
      <c r="H46" s="17">
        <v>2109880</v>
      </c>
      <c r="I46" s="20">
        <v>1978650</v>
      </c>
      <c r="J46" s="56" t="s">
        <v>82</v>
      </c>
      <c r="K46" s="21">
        <v>924559</v>
      </c>
      <c r="L46" s="21">
        <v>95875</v>
      </c>
      <c r="M46" s="56" t="s">
        <v>84</v>
      </c>
      <c r="N46" s="21">
        <v>1020434</v>
      </c>
      <c r="O46" s="11"/>
      <c r="P46" s="230">
        <v>48</v>
      </c>
      <c r="Q46" s="52">
        <v>21</v>
      </c>
      <c r="R46" s="51"/>
      <c r="S46" s="58"/>
      <c r="T46" s="58"/>
      <c r="U46" s="58"/>
      <c r="V46" s="58"/>
      <c r="W46" s="58"/>
      <c r="X46" s="58"/>
      <c r="Y46" s="58"/>
      <c r="Z46" s="58"/>
    </row>
    <row r="47" spans="1:26" x14ac:dyDescent="0.3">
      <c r="A47" s="275"/>
      <c r="B47" s="16" t="s">
        <v>22</v>
      </c>
      <c r="C47" s="17">
        <v>398631</v>
      </c>
      <c r="D47" s="20">
        <v>350578</v>
      </c>
      <c r="E47" s="21">
        <v>320155</v>
      </c>
      <c r="F47" s="21">
        <v>17676</v>
      </c>
      <c r="G47" s="19">
        <v>337831</v>
      </c>
      <c r="H47" s="17">
        <v>400170</v>
      </c>
      <c r="I47" s="20">
        <v>364950</v>
      </c>
      <c r="J47" s="56" t="s">
        <v>82</v>
      </c>
      <c r="K47" s="21">
        <v>363981</v>
      </c>
      <c r="L47" s="21">
        <v>15704</v>
      </c>
      <c r="M47" s="56" t="s">
        <v>84</v>
      </c>
      <c r="N47" s="21">
        <v>379685</v>
      </c>
      <c r="O47" s="19"/>
      <c r="P47" s="231">
        <v>95</v>
      </c>
      <c r="Q47" s="52">
        <v>7</v>
      </c>
      <c r="R47" s="51"/>
      <c r="S47" s="58"/>
      <c r="T47" s="58"/>
      <c r="U47" s="58"/>
      <c r="V47" s="58"/>
      <c r="W47" s="58"/>
      <c r="X47" s="58"/>
      <c r="Y47" s="58"/>
      <c r="Z47" s="58"/>
    </row>
    <row r="48" spans="1:26" x14ac:dyDescent="0.3">
      <c r="A48" s="275"/>
      <c r="B48" s="16" t="s">
        <v>23</v>
      </c>
      <c r="C48" s="17">
        <v>2633506</v>
      </c>
      <c r="D48" s="20">
        <v>2282857</v>
      </c>
      <c r="E48" s="21">
        <v>1021914</v>
      </c>
      <c r="F48" s="21">
        <v>118658</v>
      </c>
      <c r="G48" s="19">
        <v>1140572</v>
      </c>
      <c r="H48" s="17">
        <v>2510050</v>
      </c>
      <c r="I48" s="20">
        <v>2343600</v>
      </c>
      <c r="J48" s="56" t="s">
        <v>82</v>
      </c>
      <c r="K48" s="21">
        <v>1288540</v>
      </c>
      <c r="L48" s="21">
        <v>111579</v>
      </c>
      <c r="M48" s="56" t="s">
        <v>84</v>
      </c>
      <c r="N48" s="21">
        <v>1400119</v>
      </c>
      <c r="O48" s="31"/>
      <c r="P48" s="233">
        <v>56</v>
      </c>
      <c r="Q48" s="52">
        <v>28</v>
      </c>
      <c r="R48" s="51"/>
      <c r="S48" s="58"/>
      <c r="T48" s="58"/>
      <c r="U48" s="58"/>
      <c r="V48" s="58"/>
      <c r="W48" s="58"/>
      <c r="X48" s="58"/>
      <c r="Y48" s="58"/>
      <c r="Z48" s="58"/>
    </row>
    <row r="49" spans="1:26" x14ac:dyDescent="0.3">
      <c r="A49" s="273" t="s">
        <v>23</v>
      </c>
      <c r="B49" s="273"/>
      <c r="C49" s="273"/>
      <c r="D49" s="273"/>
      <c r="E49" s="273"/>
      <c r="F49" s="273"/>
      <c r="G49" s="273"/>
      <c r="H49" s="273"/>
      <c r="I49" s="273"/>
      <c r="J49" s="273"/>
      <c r="K49" s="273"/>
      <c r="L49" s="273"/>
      <c r="M49" s="273"/>
      <c r="N49" s="273"/>
      <c r="O49" s="273"/>
      <c r="P49" s="273"/>
      <c r="Q49" s="273"/>
      <c r="R49" s="273"/>
      <c r="S49" s="58"/>
      <c r="T49" s="58"/>
      <c r="U49" s="58"/>
      <c r="V49" s="58"/>
      <c r="W49" s="58"/>
      <c r="X49" s="58"/>
      <c r="Y49" s="58"/>
      <c r="Z49" s="58"/>
    </row>
    <row r="50" spans="1:26" x14ac:dyDescent="0.3">
      <c r="A50" s="284" t="s">
        <v>41</v>
      </c>
      <c r="B50" s="16" t="s">
        <v>21</v>
      </c>
      <c r="C50" s="17">
        <v>19174736.550000001</v>
      </c>
      <c r="D50" s="20">
        <v>13576988.466569403</v>
      </c>
      <c r="E50" s="21">
        <v>7764305.2635000004</v>
      </c>
      <c r="F50" s="21">
        <v>633172.24600000004</v>
      </c>
      <c r="G50" s="19">
        <v>8397477.5095000006</v>
      </c>
      <c r="H50" s="20">
        <v>20299291</v>
      </c>
      <c r="I50" s="20">
        <f>I19+I23+I42+1978650</f>
        <v>13790020.625</v>
      </c>
      <c r="J50" s="21"/>
      <c r="K50" s="21">
        <v>9094241</v>
      </c>
      <c r="L50" s="21">
        <v>805743</v>
      </c>
      <c r="M50" s="21"/>
      <c r="N50" s="21">
        <v>10020884</v>
      </c>
      <c r="O50" s="11"/>
      <c r="P50" s="230">
        <v>49</v>
      </c>
      <c r="Q50" s="52">
        <v>738</v>
      </c>
      <c r="R50" s="51"/>
      <c r="S50" s="58"/>
      <c r="T50" s="58"/>
      <c r="U50" s="58"/>
      <c r="V50" s="58"/>
      <c r="W50" s="58"/>
      <c r="X50" s="58"/>
      <c r="Y50" s="58"/>
      <c r="Z50" s="58"/>
    </row>
    <row r="51" spans="1:26" x14ac:dyDescent="0.3">
      <c r="A51" s="284"/>
      <c r="B51" s="16" t="s">
        <v>22</v>
      </c>
      <c r="C51" s="17">
        <v>2490285.25</v>
      </c>
      <c r="D51" s="20">
        <v>2305822.8719646735</v>
      </c>
      <c r="E51" s="21">
        <v>2202896.4445000002</v>
      </c>
      <c r="F51" s="21">
        <v>45321.548999999999</v>
      </c>
      <c r="G51" s="19">
        <v>2248217.9935000003</v>
      </c>
      <c r="H51" s="20">
        <v>2885423</v>
      </c>
      <c r="I51" s="20">
        <f>I20+I24+I43+364950</f>
        <v>2457623.625</v>
      </c>
      <c r="J51" s="21"/>
      <c r="K51" s="21">
        <v>2301034</v>
      </c>
      <c r="L51" s="21">
        <v>22150</v>
      </c>
      <c r="M51" s="21"/>
      <c r="N51" s="21">
        <v>2332684</v>
      </c>
      <c r="O51" s="19"/>
      <c r="P51" s="231">
        <v>81</v>
      </c>
      <c r="Q51" s="52">
        <v>203</v>
      </c>
      <c r="R51" s="62" t="s">
        <v>85</v>
      </c>
      <c r="S51" s="58"/>
      <c r="T51" s="58"/>
      <c r="U51" s="58"/>
      <c r="V51" s="58"/>
      <c r="W51" s="58"/>
      <c r="X51" s="58"/>
      <c r="Y51" s="58"/>
      <c r="Z51" s="58"/>
    </row>
    <row r="52" spans="1:26" x14ac:dyDescent="0.3">
      <c r="A52" s="284"/>
      <c r="B52" s="16" t="s">
        <v>23</v>
      </c>
      <c r="C52" s="17">
        <v>21665021.800000001</v>
      </c>
      <c r="D52" s="20">
        <v>15882811.338534076</v>
      </c>
      <c r="E52" s="21">
        <v>9967201.7080000006</v>
      </c>
      <c r="F52" s="21">
        <v>678493.79499999993</v>
      </c>
      <c r="G52" s="19">
        <v>10645695.503</v>
      </c>
      <c r="H52" s="20">
        <v>23184714</v>
      </c>
      <c r="I52" s="20">
        <f>I21+I25+I44+2343600</f>
        <v>16247644.25</v>
      </c>
      <c r="J52" s="21"/>
      <c r="K52" s="21">
        <v>11395275</v>
      </c>
      <c r="L52" s="21">
        <v>827893</v>
      </c>
      <c r="M52" s="21"/>
      <c r="N52" s="21">
        <v>12353568</v>
      </c>
      <c r="O52" s="31"/>
      <c r="P52" s="233">
        <v>53</v>
      </c>
      <c r="Q52" s="52">
        <v>941</v>
      </c>
      <c r="R52" s="51"/>
      <c r="S52" s="58"/>
      <c r="T52" s="58"/>
      <c r="U52" s="58"/>
      <c r="V52" s="58"/>
      <c r="W52" s="58"/>
      <c r="X52" s="58"/>
      <c r="Y52" s="58"/>
      <c r="Z52" s="58"/>
    </row>
    <row r="53" spans="1:26" ht="176.25" customHeight="1" x14ac:dyDescent="0.3">
      <c r="A53" s="299" t="s">
        <v>81</v>
      </c>
      <c r="B53" s="299"/>
      <c r="C53" s="299"/>
      <c r="D53" s="299"/>
      <c r="E53" s="299"/>
      <c r="F53" s="299"/>
      <c r="G53" s="299"/>
      <c r="H53" s="299"/>
      <c r="I53" s="299"/>
      <c r="J53" s="299"/>
      <c r="K53" s="299"/>
      <c r="L53" s="299"/>
      <c r="M53" s="299"/>
      <c r="N53" s="299"/>
      <c r="O53" s="299"/>
      <c r="P53" s="299"/>
      <c r="Q53" s="299"/>
      <c r="R53" s="299"/>
      <c r="S53" s="58"/>
      <c r="T53" s="58"/>
      <c r="U53" s="58"/>
      <c r="V53" s="58"/>
      <c r="W53" s="58"/>
      <c r="X53" s="58"/>
      <c r="Y53" s="58"/>
      <c r="Z53" s="58"/>
    </row>
    <row r="54" spans="1:26" x14ac:dyDescent="0.3">
      <c r="A54" s="58"/>
      <c r="B54" s="58"/>
      <c r="C54" s="58"/>
      <c r="D54" s="58"/>
      <c r="E54" s="58"/>
      <c r="F54" s="58"/>
      <c r="G54" s="58"/>
      <c r="H54" s="58"/>
      <c r="I54" s="58"/>
      <c r="J54" s="58"/>
      <c r="K54" s="58"/>
      <c r="L54" s="58"/>
      <c r="M54" s="58"/>
      <c r="N54" s="58"/>
      <c r="O54" s="66"/>
      <c r="P54" s="66"/>
      <c r="Q54" s="58"/>
      <c r="R54" s="58"/>
      <c r="S54" s="58"/>
      <c r="T54" s="58"/>
      <c r="U54" s="58"/>
      <c r="V54" s="58"/>
      <c r="W54" s="58"/>
      <c r="X54" s="58"/>
      <c r="Y54" s="58"/>
      <c r="Z54" s="58"/>
    </row>
    <row r="55" spans="1:26" x14ac:dyDescent="0.3">
      <c r="A55" s="58"/>
      <c r="B55" s="58"/>
      <c r="C55" s="58"/>
      <c r="D55" s="58"/>
      <c r="E55" s="58"/>
      <c r="F55" s="58"/>
      <c r="G55" s="58"/>
      <c r="H55" s="58"/>
      <c r="I55" s="58"/>
      <c r="J55" s="58"/>
      <c r="K55" s="58"/>
      <c r="L55" s="58"/>
      <c r="M55" s="58"/>
      <c r="N55" s="58"/>
      <c r="O55" s="66"/>
      <c r="P55" s="66"/>
      <c r="Q55" s="58"/>
      <c r="R55" s="58"/>
      <c r="S55" s="58"/>
      <c r="T55" s="58"/>
      <c r="U55" s="58"/>
      <c r="V55" s="58"/>
      <c r="W55" s="58"/>
      <c r="X55" s="58"/>
      <c r="Y55" s="58"/>
      <c r="Z55" s="58"/>
    </row>
    <row r="56" spans="1:26" x14ac:dyDescent="0.3">
      <c r="A56" s="58"/>
      <c r="B56" s="58"/>
      <c r="C56" s="58"/>
      <c r="D56" s="58"/>
      <c r="E56" s="58"/>
      <c r="F56" s="58"/>
      <c r="G56" s="58"/>
      <c r="H56" s="58"/>
      <c r="I56" s="58"/>
      <c r="J56" s="58"/>
      <c r="K56" s="58"/>
      <c r="L56" s="58"/>
      <c r="M56" s="58"/>
      <c r="N56" s="58"/>
      <c r="O56" s="66"/>
      <c r="P56" s="66"/>
      <c r="Q56" s="58"/>
      <c r="R56" s="58"/>
      <c r="S56" s="58"/>
      <c r="T56" s="58"/>
      <c r="U56" s="58"/>
      <c r="V56" s="58"/>
      <c r="W56" s="58"/>
      <c r="X56" s="58"/>
      <c r="Y56" s="58"/>
      <c r="Z56" s="58"/>
    </row>
    <row r="57" spans="1:26" x14ac:dyDescent="0.3">
      <c r="A57" s="58"/>
      <c r="B57" s="58"/>
      <c r="C57" s="58"/>
      <c r="D57" s="58"/>
      <c r="E57" s="58"/>
      <c r="F57" s="58"/>
      <c r="G57" s="58"/>
      <c r="H57" s="58"/>
      <c r="I57" s="58"/>
      <c r="J57" s="58"/>
      <c r="K57" s="58"/>
      <c r="L57" s="58"/>
      <c r="M57" s="58"/>
      <c r="N57" s="58"/>
      <c r="O57" s="66"/>
      <c r="P57" s="66"/>
      <c r="Q57" s="58"/>
      <c r="R57" s="58"/>
      <c r="S57" s="58"/>
      <c r="T57" s="58"/>
      <c r="U57" s="58"/>
      <c r="V57" s="58"/>
      <c r="W57" s="58"/>
      <c r="X57" s="58"/>
      <c r="Y57" s="58"/>
      <c r="Z57" s="58"/>
    </row>
    <row r="58" spans="1:26" x14ac:dyDescent="0.3">
      <c r="A58" s="58"/>
      <c r="B58" s="58"/>
      <c r="C58" s="58"/>
      <c r="D58" s="58"/>
      <c r="E58" s="58"/>
      <c r="F58" s="58"/>
      <c r="G58" s="58"/>
      <c r="H58" s="58"/>
      <c r="I58" s="58"/>
      <c r="J58" s="58"/>
      <c r="K58" s="58"/>
      <c r="L58" s="58"/>
      <c r="M58" s="58"/>
      <c r="N58" s="58"/>
      <c r="O58" s="66"/>
      <c r="P58" s="66"/>
      <c r="Q58" s="58"/>
      <c r="R58" s="58"/>
      <c r="S58" s="58"/>
      <c r="T58" s="58"/>
      <c r="U58" s="58"/>
      <c r="V58" s="58"/>
      <c r="W58" s="58"/>
      <c r="X58" s="58"/>
      <c r="Y58" s="58"/>
      <c r="Z58" s="58"/>
    </row>
    <row r="59" spans="1:26" x14ac:dyDescent="0.3">
      <c r="A59" s="58"/>
      <c r="B59" s="58"/>
      <c r="C59" s="58"/>
      <c r="D59" s="58"/>
      <c r="E59" s="58"/>
      <c r="F59" s="58"/>
      <c r="G59" s="58"/>
      <c r="H59" s="58"/>
      <c r="I59" s="58"/>
      <c r="J59" s="58"/>
      <c r="K59" s="58"/>
      <c r="L59" s="58"/>
      <c r="M59" s="58"/>
      <c r="N59" s="58"/>
      <c r="O59" s="66"/>
      <c r="P59" s="66"/>
      <c r="Q59" s="58"/>
      <c r="R59" s="58"/>
      <c r="S59" s="58"/>
      <c r="T59" s="58"/>
      <c r="U59" s="58"/>
      <c r="V59" s="58"/>
      <c r="W59" s="58"/>
      <c r="X59" s="58"/>
      <c r="Y59" s="58"/>
      <c r="Z59" s="58"/>
    </row>
    <row r="60" spans="1:26" x14ac:dyDescent="0.3">
      <c r="A60" s="58"/>
      <c r="B60" s="58"/>
      <c r="C60" s="58"/>
      <c r="D60" s="58"/>
      <c r="E60" s="58"/>
      <c r="F60" s="58"/>
      <c r="G60" s="58"/>
      <c r="H60" s="58"/>
      <c r="I60" s="58"/>
      <c r="J60" s="58"/>
      <c r="K60" s="58"/>
      <c r="L60" s="58"/>
      <c r="M60" s="58"/>
      <c r="N60" s="58"/>
      <c r="O60" s="66"/>
      <c r="P60" s="66"/>
      <c r="Q60" s="58"/>
      <c r="R60" s="58"/>
      <c r="S60" s="58"/>
      <c r="T60" s="58"/>
      <c r="U60" s="58"/>
      <c r="V60" s="58"/>
      <c r="W60" s="58"/>
      <c r="X60" s="58"/>
      <c r="Y60" s="58"/>
      <c r="Z60" s="58"/>
    </row>
    <row r="61" spans="1:26" x14ac:dyDescent="0.3">
      <c r="A61" s="58"/>
      <c r="B61" s="58"/>
      <c r="C61" s="58"/>
      <c r="D61" s="58"/>
      <c r="E61" s="58"/>
      <c r="F61" s="58"/>
      <c r="G61" s="58"/>
      <c r="H61" s="58"/>
      <c r="I61" s="58"/>
      <c r="J61" s="58"/>
      <c r="K61" s="58"/>
      <c r="L61" s="58"/>
      <c r="M61" s="58"/>
      <c r="N61" s="58"/>
      <c r="O61" s="66"/>
      <c r="P61" s="66"/>
      <c r="Q61" s="58"/>
      <c r="R61" s="58"/>
      <c r="S61" s="58"/>
      <c r="T61" s="58"/>
      <c r="U61" s="58"/>
      <c r="V61" s="58"/>
      <c r="W61" s="58"/>
      <c r="X61" s="58"/>
      <c r="Y61" s="58"/>
      <c r="Z61" s="58"/>
    </row>
    <row r="62" spans="1:26" x14ac:dyDescent="0.3">
      <c r="A62" s="58"/>
      <c r="B62" s="58"/>
      <c r="C62" s="58"/>
      <c r="D62" s="58"/>
      <c r="E62" s="58"/>
      <c r="F62" s="58"/>
      <c r="G62" s="58"/>
      <c r="H62" s="58"/>
      <c r="I62" s="58"/>
      <c r="J62" s="58"/>
      <c r="K62" s="58"/>
      <c r="L62" s="58"/>
      <c r="M62" s="58"/>
      <c r="N62" s="58"/>
      <c r="O62" s="66"/>
      <c r="P62" s="66"/>
      <c r="Q62" s="58"/>
      <c r="R62" s="58"/>
      <c r="S62" s="58"/>
      <c r="T62" s="58"/>
      <c r="U62" s="58"/>
      <c r="V62" s="58"/>
      <c r="W62" s="58"/>
      <c r="X62" s="58"/>
      <c r="Y62" s="58"/>
      <c r="Z62" s="58"/>
    </row>
    <row r="63" spans="1:26" x14ac:dyDescent="0.3">
      <c r="A63" s="58"/>
      <c r="B63" s="58"/>
      <c r="C63" s="58"/>
      <c r="D63" s="58"/>
      <c r="E63" s="58"/>
      <c r="F63" s="58"/>
      <c r="G63" s="58"/>
      <c r="H63" s="58"/>
      <c r="I63" s="58"/>
      <c r="J63" s="58"/>
      <c r="K63" s="58"/>
      <c r="L63" s="58"/>
      <c r="M63" s="58"/>
      <c r="N63" s="58"/>
      <c r="O63" s="66"/>
      <c r="P63" s="66"/>
      <c r="Q63" s="58"/>
      <c r="R63" s="58"/>
      <c r="S63" s="58"/>
      <c r="T63" s="58"/>
      <c r="U63" s="58"/>
      <c r="V63" s="58"/>
      <c r="W63" s="58"/>
      <c r="X63" s="58"/>
      <c r="Y63" s="58"/>
      <c r="Z63" s="58"/>
    </row>
    <row r="64" spans="1:26" x14ac:dyDescent="0.3">
      <c r="A64" s="58"/>
      <c r="B64" s="58"/>
      <c r="C64" s="58"/>
      <c r="D64" s="58"/>
      <c r="E64" s="58"/>
      <c r="F64" s="58"/>
      <c r="G64" s="58"/>
      <c r="H64" s="58"/>
      <c r="I64" s="58"/>
      <c r="J64" s="58"/>
      <c r="K64" s="58"/>
      <c r="L64" s="58"/>
      <c r="M64" s="58"/>
      <c r="N64" s="58"/>
      <c r="O64" s="66"/>
      <c r="P64" s="66"/>
      <c r="Q64" s="58"/>
      <c r="R64" s="58"/>
      <c r="S64" s="58"/>
      <c r="T64" s="58"/>
      <c r="U64" s="58"/>
      <c r="V64" s="58"/>
      <c r="W64" s="58"/>
      <c r="X64" s="58"/>
      <c r="Y64" s="58"/>
      <c r="Z64" s="58"/>
    </row>
    <row r="65" spans="1:26" x14ac:dyDescent="0.3">
      <c r="A65" s="58"/>
      <c r="B65" s="58"/>
      <c r="C65" s="58"/>
      <c r="D65" s="58"/>
      <c r="E65" s="58"/>
      <c r="F65" s="58"/>
      <c r="G65" s="58"/>
      <c r="H65" s="58"/>
      <c r="I65" s="58"/>
      <c r="J65" s="58"/>
      <c r="K65" s="58"/>
      <c r="L65" s="58"/>
      <c r="M65" s="58"/>
      <c r="N65" s="58"/>
      <c r="O65" s="66"/>
      <c r="P65" s="66"/>
      <c r="Q65" s="58"/>
      <c r="R65" s="58"/>
      <c r="S65" s="58"/>
      <c r="T65" s="58"/>
      <c r="U65" s="58"/>
      <c r="V65" s="58"/>
      <c r="W65" s="58"/>
      <c r="X65" s="58"/>
      <c r="Y65" s="58"/>
      <c r="Z65" s="58"/>
    </row>
    <row r="66" spans="1:26" x14ac:dyDescent="0.3">
      <c r="A66" s="58"/>
      <c r="B66" s="58"/>
      <c r="C66" s="58"/>
      <c r="D66" s="58"/>
      <c r="E66" s="58"/>
      <c r="F66" s="58"/>
      <c r="G66" s="58"/>
      <c r="H66" s="58"/>
      <c r="I66" s="58"/>
      <c r="J66" s="58"/>
      <c r="K66" s="58"/>
      <c r="L66" s="58"/>
      <c r="M66" s="58"/>
      <c r="N66" s="58"/>
      <c r="O66" s="66"/>
      <c r="P66" s="66"/>
      <c r="Q66" s="58"/>
      <c r="R66" s="58"/>
      <c r="S66" s="58"/>
      <c r="T66" s="58"/>
      <c r="U66" s="58"/>
      <c r="V66" s="58"/>
      <c r="W66" s="58"/>
      <c r="X66" s="58"/>
      <c r="Y66" s="58"/>
      <c r="Z66" s="58"/>
    </row>
    <row r="67" spans="1:26" x14ac:dyDescent="0.3">
      <c r="A67" s="58"/>
      <c r="B67" s="58"/>
      <c r="C67" s="58"/>
      <c r="D67" s="58"/>
      <c r="E67" s="58"/>
      <c r="F67" s="58"/>
      <c r="G67" s="58"/>
      <c r="H67" s="58"/>
      <c r="I67" s="58"/>
      <c r="J67" s="58"/>
      <c r="K67" s="58"/>
      <c r="L67" s="58"/>
      <c r="M67" s="58"/>
      <c r="N67" s="58"/>
      <c r="O67" s="66"/>
      <c r="P67" s="66"/>
      <c r="Q67" s="58"/>
      <c r="R67" s="58"/>
      <c r="S67" s="58"/>
      <c r="T67" s="58"/>
      <c r="U67" s="58"/>
      <c r="V67" s="58"/>
      <c r="W67" s="58"/>
      <c r="X67" s="58"/>
      <c r="Y67" s="58"/>
      <c r="Z67" s="58"/>
    </row>
    <row r="68" spans="1:26" x14ac:dyDescent="0.3">
      <c r="A68" s="58"/>
      <c r="B68" s="58"/>
      <c r="C68" s="58"/>
      <c r="D68" s="58"/>
      <c r="E68" s="58"/>
      <c r="F68" s="58"/>
      <c r="G68" s="58"/>
      <c r="H68" s="58"/>
      <c r="I68" s="58"/>
      <c r="J68" s="58"/>
      <c r="K68" s="58"/>
      <c r="L68" s="58"/>
      <c r="M68" s="58"/>
      <c r="N68" s="58"/>
      <c r="O68" s="66"/>
      <c r="P68" s="66"/>
      <c r="Q68" s="58"/>
      <c r="R68" s="58"/>
      <c r="S68" s="58"/>
      <c r="T68" s="58"/>
      <c r="U68" s="58"/>
      <c r="V68" s="58"/>
      <c r="W68" s="58"/>
      <c r="X68" s="58"/>
      <c r="Y68" s="58"/>
      <c r="Z68" s="58"/>
    </row>
    <row r="69" spans="1:26" x14ac:dyDescent="0.3">
      <c r="A69" s="58"/>
      <c r="B69" s="58"/>
      <c r="C69" s="58"/>
      <c r="D69" s="58"/>
      <c r="E69" s="58"/>
      <c r="F69" s="58"/>
      <c r="G69" s="58"/>
      <c r="H69" s="58"/>
      <c r="I69" s="58"/>
      <c r="J69" s="58"/>
      <c r="K69" s="58"/>
      <c r="L69" s="58"/>
      <c r="M69" s="58"/>
      <c r="N69" s="58"/>
      <c r="O69" s="66"/>
      <c r="P69" s="66"/>
      <c r="Q69" s="58"/>
      <c r="R69" s="58"/>
      <c r="S69" s="58"/>
      <c r="T69" s="58"/>
      <c r="U69" s="58"/>
      <c r="V69" s="58"/>
      <c r="W69" s="58"/>
      <c r="X69" s="58"/>
      <c r="Y69" s="58"/>
      <c r="Z69" s="58"/>
    </row>
    <row r="70" spans="1:26" x14ac:dyDescent="0.3">
      <c r="A70" s="58"/>
      <c r="B70" s="58"/>
      <c r="C70" s="58"/>
      <c r="D70" s="58"/>
      <c r="E70" s="58"/>
      <c r="F70" s="58"/>
      <c r="G70" s="58"/>
      <c r="H70" s="58"/>
      <c r="I70" s="58"/>
      <c r="J70" s="58"/>
      <c r="K70" s="58"/>
      <c r="L70" s="58"/>
      <c r="M70" s="58"/>
      <c r="N70" s="58"/>
      <c r="O70" s="66"/>
      <c r="P70" s="66"/>
      <c r="Q70" s="58"/>
      <c r="R70" s="58"/>
      <c r="S70" s="58"/>
      <c r="T70" s="58"/>
      <c r="U70" s="58"/>
      <c r="V70" s="58"/>
      <c r="W70" s="58"/>
      <c r="X70" s="58"/>
      <c r="Y70" s="58"/>
      <c r="Z70" s="58"/>
    </row>
    <row r="71" spans="1:26" x14ac:dyDescent="0.3">
      <c r="A71" s="58"/>
      <c r="B71" s="58"/>
      <c r="C71" s="58"/>
      <c r="D71" s="58"/>
      <c r="E71" s="58"/>
      <c r="F71" s="58"/>
      <c r="G71" s="58"/>
      <c r="H71" s="58"/>
      <c r="I71" s="58"/>
      <c r="J71" s="58"/>
      <c r="K71" s="58"/>
      <c r="L71" s="58"/>
      <c r="M71" s="58"/>
      <c r="N71" s="58"/>
      <c r="O71" s="66"/>
      <c r="P71" s="66"/>
      <c r="Q71" s="58"/>
      <c r="R71" s="58"/>
      <c r="S71" s="58"/>
      <c r="T71" s="58"/>
      <c r="U71" s="58"/>
      <c r="V71" s="58"/>
      <c r="W71" s="58"/>
      <c r="X71" s="58"/>
      <c r="Y71" s="58"/>
      <c r="Z71" s="58"/>
    </row>
    <row r="72" spans="1:26" x14ac:dyDescent="0.3">
      <c r="A72" s="58"/>
      <c r="B72" s="58"/>
      <c r="C72" s="58"/>
      <c r="D72" s="58"/>
      <c r="E72" s="58"/>
      <c r="F72" s="58"/>
      <c r="G72" s="58"/>
      <c r="H72" s="58"/>
      <c r="I72" s="58"/>
      <c r="J72" s="58"/>
      <c r="K72" s="58"/>
      <c r="L72" s="58"/>
      <c r="M72" s="58"/>
      <c r="N72" s="58"/>
      <c r="O72" s="66"/>
      <c r="P72" s="66"/>
      <c r="Q72" s="58"/>
      <c r="R72" s="58"/>
      <c r="S72" s="58"/>
      <c r="T72" s="58"/>
      <c r="U72" s="58"/>
      <c r="V72" s="58"/>
      <c r="W72" s="58"/>
      <c r="X72" s="58"/>
      <c r="Y72" s="58"/>
      <c r="Z72" s="58"/>
    </row>
    <row r="73" spans="1:26" x14ac:dyDescent="0.3">
      <c r="A73" s="58"/>
      <c r="B73" s="58"/>
      <c r="C73" s="58"/>
      <c r="D73" s="58"/>
      <c r="E73" s="58"/>
      <c r="F73" s="58"/>
      <c r="G73" s="58"/>
      <c r="H73" s="58"/>
      <c r="I73" s="58"/>
      <c r="J73" s="58"/>
      <c r="K73" s="58"/>
      <c r="L73" s="58"/>
      <c r="M73" s="58"/>
      <c r="N73" s="58"/>
      <c r="O73" s="66"/>
      <c r="P73" s="66"/>
      <c r="Q73" s="58"/>
      <c r="R73" s="58"/>
      <c r="S73" s="58"/>
      <c r="T73" s="58"/>
      <c r="U73" s="58"/>
      <c r="V73" s="58"/>
      <c r="W73" s="58"/>
      <c r="X73" s="58"/>
      <c r="Y73" s="58"/>
      <c r="Z73" s="58"/>
    </row>
    <row r="74" spans="1:26" x14ac:dyDescent="0.3">
      <c r="A74" s="58"/>
      <c r="B74" s="58"/>
      <c r="C74" s="58"/>
      <c r="D74" s="58"/>
      <c r="E74" s="58"/>
      <c r="F74" s="58"/>
      <c r="G74" s="58"/>
      <c r="H74" s="58"/>
      <c r="I74" s="58"/>
      <c r="J74" s="58"/>
      <c r="K74" s="58"/>
      <c r="L74" s="58"/>
      <c r="M74" s="58"/>
      <c r="N74" s="58"/>
      <c r="O74" s="66"/>
      <c r="P74" s="66"/>
      <c r="Q74" s="58"/>
      <c r="R74" s="58"/>
      <c r="S74" s="58"/>
      <c r="T74" s="58"/>
      <c r="U74" s="58"/>
      <c r="V74" s="58"/>
      <c r="W74" s="58"/>
      <c r="X74" s="58"/>
      <c r="Y74" s="58"/>
      <c r="Z74" s="58"/>
    </row>
    <row r="75" spans="1:26" x14ac:dyDescent="0.3">
      <c r="A75" s="58"/>
      <c r="B75" s="58"/>
      <c r="C75" s="58"/>
      <c r="D75" s="58"/>
      <c r="E75" s="58"/>
      <c r="F75" s="58"/>
      <c r="G75" s="58"/>
      <c r="H75" s="58"/>
      <c r="I75" s="58"/>
      <c r="J75" s="58"/>
      <c r="K75" s="58"/>
      <c r="L75" s="58"/>
      <c r="M75" s="58"/>
      <c r="N75" s="58"/>
      <c r="O75" s="66"/>
      <c r="P75" s="66"/>
      <c r="Q75" s="58"/>
      <c r="R75" s="58"/>
      <c r="S75" s="58"/>
      <c r="T75" s="58"/>
      <c r="U75" s="58"/>
      <c r="V75" s="58"/>
      <c r="W75" s="58"/>
      <c r="X75" s="58"/>
      <c r="Y75" s="58"/>
      <c r="Z75" s="58"/>
    </row>
    <row r="76" spans="1:26" x14ac:dyDescent="0.3">
      <c r="A76" s="58"/>
      <c r="B76" s="58"/>
      <c r="C76" s="58"/>
      <c r="D76" s="58"/>
      <c r="E76" s="58"/>
      <c r="F76" s="58"/>
      <c r="G76" s="58"/>
      <c r="H76" s="58"/>
      <c r="I76" s="58"/>
      <c r="J76" s="58"/>
      <c r="K76" s="58"/>
      <c r="L76" s="58"/>
      <c r="M76" s="58"/>
      <c r="N76" s="58"/>
      <c r="O76" s="66"/>
      <c r="P76" s="66"/>
      <c r="Q76" s="58"/>
      <c r="R76" s="58"/>
      <c r="S76" s="58"/>
      <c r="T76" s="58"/>
      <c r="U76" s="58"/>
      <c r="V76" s="58"/>
      <c r="W76" s="58"/>
      <c r="X76" s="58"/>
      <c r="Y76" s="58"/>
      <c r="Z76" s="58"/>
    </row>
    <row r="77" spans="1:26" x14ac:dyDescent="0.3">
      <c r="A77" s="58"/>
      <c r="B77" s="58"/>
      <c r="C77" s="58"/>
      <c r="D77" s="58"/>
      <c r="E77" s="58"/>
      <c r="F77" s="58"/>
      <c r="G77" s="58"/>
      <c r="H77" s="58"/>
      <c r="I77" s="58"/>
      <c r="J77" s="58"/>
      <c r="K77" s="58"/>
      <c r="L77" s="58"/>
      <c r="M77" s="58"/>
      <c r="N77" s="58"/>
      <c r="O77" s="66"/>
      <c r="P77" s="66"/>
      <c r="Q77" s="58"/>
      <c r="R77" s="58"/>
      <c r="S77" s="58"/>
      <c r="T77" s="58"/>
      <c r="U77" s="58"/>
      <c r="V77" s="58"/>
      <c r="W77" s="58"/>
      <c r="X77" s="58"/>
      <c r="Y77" s="58"/>
      <c r="Z77" s="58"/>
    </row>
    <row r="78" spans="1:26" x14ac:dyDescent="0.3">
      <c r="A78" s="58"/>
      <c r="B78" s="58"/>
      <c r="C78" s="58"/>
      <c r="D78" s="58"/>
      <c r="E78" s="58"/>
      <c r="F78" s="58"/>
      <c r="G78" s="58"/>
      <c r="H78" s="58"/>
      <c r="I78" s="58"/>
      <c r="J78" s="58"/>
      <c r="K78" s="58"/>
      <c r="L78" s="58"/>
      <c r="M78" s="58"/>
      <c r="N78" s="58"/>
      <c r="O78" s="66"/>
      <c r="P78" s="66"/>
      <c r="Q78" s="58"/>
      <c r="R78" s="58"/>
      <c r="S78" s="58"/>
      <c r="T78" s="58"/>
      <c r="U78" s="58"/>
      <c r="V78" s="58"/>
      <c r="W78" s="58"/>
      <c r="X78" s="58"/>
      <c r="Y78" s="58"/>
      <c r="Z78" s="58"/>
    </row>
    <row r="79" spans="1:26" x14ac:dyDescent="0.3">
      <c r="A79" s="58"/>
      <c r="B79" s="58"/>
      <c r="C79" s="58"/>
      <c r="D79" s="58"/>
      <c r="E79" s="58"/>
      <c r="F79" s="58"/>
      <c r="G79" s="58"/>
      <c r="H79" s="58"/>
      <c r="I79" s="58"/>
      <c r="J79" s="58"/>
      <c r="K79" s="58"/>
      <c r="L79" s="58"/>
      <c r="M79" s="58"/>
      <c r="N79" s="58"/>
      <c r="O79" s="66"/>
      <c r="P79" s="66"/>
      <c r="Q79" s="58"/>
      <c r="R79" s="58"/>
      <c r="S79" s="58"/>
      <c r="T79" s="58"/>
      <c r="U79" s="58"/>
      <c r="V79" s="58"/>
      <c r="W79" s="58"/>
      <c r="X79" s="58"/>
      <c r="Y79" s="58"/>
      <c r="Z79" s="58"/>
    </row>
    <row r="80" spans="1:26" x14ac:dyDescent="0.3">
      <c r="A80" s="58"/>
      <c r="B80" s="58"/>
      <c r="C80" s="58"/>
      <c r="D80" s="58"/>
      <c r="E80" s="58"/>
      <c r="F80" s="58"/>
      <c r="G80" s="58"/>
      <c r="H80" s="58"/>
      <c r="I80" s="58"/>
      <c r="J80" s="58"/>
      <c r="K80" s="58"/>
      <c r="L80" s="58"/>
      <c r="M80" s="58"/>
      <c r="N80" s="58"/>
      <c r="O80" s="66"/>
      <c r="P80" s="66"/>
      <c r="Q80" s="58"/>
      <c r="R80" s="58"/>
      <c r="S80" s="58"/>
      <c r="T80" s="58"/>
      <c r="U80" s="58"/>
      <c r="V80" s="58"/>
      <c r="W80" s="58"/>
      <c r="X80" s="58"/>
      <c r="Y80" s="58"/>
      <c r="Z80" s="58"/>
    </row>
    <row r="81" spans="1:26" x14ac:dyDescent="0.3">
      <c r="A81" s="58"/>
      <c r="B81" s="58"/>
      <c r="C81" s="58"/>
      <c r="D81" s="58"/>
      <c r="E81" s="58"/>
      <c r="F81" s="58"/>
      <c r="G81" s="58"/>
      <c r="H81" s="58"/>
      <c r="I81" s="58"/>
      <c r="J81" s="58"/>
      <c r="K81" s="58"/>
      <c r="L81" s="58"/>
      <c r="M81" s="58"/>
      <c r="N81" s="58"/>
      <c r="O81" s="66"/>
      <c r="P81" s="66"/>
      <c r="Q81" s="58"/>
      <c r="R81" s="58"/>
      <c r="S81" s="58"/>
      <c r="T81" s="58"/>
      <c r="U81" s="58"/>
      <c r="V81" s="58"/>
      <c r="W81" s="58"/>
      <c r="X81" s="58"/>
      <c r="Y81" s="58"/>
      <c r="Z81" s="58"/>
    </row>
    <row r="82" spans="1:26" x14ac:dyDescent="0.3">
      <c r="A82" s="58"/>
      <c r="B82" s="58"/>
      <c r="C82" s="58"/>
      <c r="D82" s="58"/>
      <c r="E82" s="58"/>
      <c r="F82" s="58"/>
      <c r="G82" s="58"/>
      <c r="H82" s="58"/>
      <c r="I82" s="58"/>
      <c r="J82" s="58"/>
      <c r="K82" s="58"/>
      <c r="L82" s="58"/>
      <c r="M82" s="58"/>
      <c r="N82" s="58"/>
      <c r="O82" s="66"/>
      <c r="P82" s="66"/>
      <c r="Q82" s="58"/>
      <c r="R82" s="58"/>
      <c r="S82" s="58"/>
      <c r="T82" s="58"/>
      <c r="U82" s="58"/>
      <c r="V82" s="58"/>
      <c r="W82" s="58"/>
      <c r="X82" s="58"/>
      <c r="Y82" s="58"/>
      <c r="Z82" s="58"/>
    </row>
    <row r="83" spans="1:26" x14ac:dyDescent="0.3">
      <c r="A83" s="58"/>
      <c r="B83" s="58"/>
      <c r="C83" s="58"/>
      <c r="D83" s="58"/>
      <c r="E83" s="58"/>
      <c r="F83" s="58"/>
      <c r="G83" s="58"/>
      <c r="H83" s="58"/>
      <c r="I83" s="58"/>
      <c r="J83" s="58"/>
      <c r="K83" s="58"/>
      <c r="L83" s="58"/>
      <c r="M83" s="58"/>
      <c r="N83" s="58"/>
      <c r="O83" s="66"/>
      <c r="P83" s="66"/>
      <c r="Q83" s="58"/>
      <c r="R83" s="58"/>
      <c r="S83" s="58"/>
      <c r="T83" s="58"/>
      <c r="U83" s="58"/>
      <c r="V83" s="58"/>
      <c r="W83" s="58"/>
      <c r="X83" s="58"/>
      <c r="Y83" s="58"/>
      <c r="Z83" s="58"/>
    </row>
    <row r="84" spans="1:26" x14ac:dyDescent="0.3">
      <c r="A84" s="58"/>
      <c r="B84" s="58"/>
      <c r="C84" s="58"/>
      <c r="D84" s="58"/>
      <c r="E84" s="58"/>
      <c r="F84" s="58"/>
      <c r="G84" s="58"/>
      <c r="H84" s="58"/>
      <c r="I84" s="58"/>
      <c r="J84" s="58"/>
      <c r="K84" s="58"/>
      <c r="L84" s="58"/>
      <c r="M84" s="58"/>
      <c r="N84" s="58"/>
      <c r="O84" s="66"/>
      <c r="P84" s="66"/>
      <c r="Q84" s="58"/>
      <c r="R84" s="58"/>
      <c r="S84" s="58"/>
      <c r="T84" s="58"/>
      <c r="U84" s="58"/>
      <c r="V84" s="58"/>
      <c r="W84" s="58"/>
      <c r="X84" s="58"/>
      <c r="Y84" s="58"/>
      <c r="Z84" s="58"/>
    </row>
    <row r="85" spans="1:26" x14ac:dyDescent="0.3">
      <c r="A85" s="58"/>
      <c r="B85" s="58"/>
      <c r="C85" s="58"/>
      <c r="D85" s="58"/>
      <c r="E85" s="58"/>
      <c r="F85" s="58"/>
      <c r="G85" s="58"/>
      <c r="H85" s="58"/>
      <c r="I85" s="58"/>
      <c r="J85" s="58"/>
      <c r="K85" s="58"/>
      <c r="L85" s="58"/>
      <c r="M85" s="58"/>
      <c r="N85" s="58"/>
      <c r="O85" s="66"/>
      <c r="P85" s="66"/>
      <c r="Q85" s="58"/>
      <c r="R85" s="58"/>
      <c r="S85" s="58"/>
      <c r="T85" s="58"/>
      <c r="U85" s="58"/>
      <c r="V85" s="58"/>
      <c r="W85" s="58"/>
      <c r="X85" s="58"/>
      <c r="Y85" s="58"/>
      <c r="Z85" s="58"/>
    </row>
    <row r="86" spans="1:26" x14ac:dyDescent="0.3">
      <c r="A86" s="58"/>
      <c r="B86" s="58"/>
      <c r="C86" s="58"/>
      <c r="D86" s="58"/>
      <c r="E86" s="58"/>
      <c r="F86" s="58"/>
      <c r="G86" s="58"/>
      <c r="H86" s="58"/>
      <c r="I86" s="58"/>
      <c r="J86" s="58"/>
      <c r="K86" s="58"/>
      <c r="L86" s="58"/>
      <c r="M86" s="58"/>
      <c r="N86" s="58"/>
      <c r="O86" s="66"/>
      <c r="P86" s="66"/>
      <c r="Q86" s="58"/>
      <c r="R86" s="58"/>
      <c r="S86" s="58"/>
      <c r="T86" s="58"/>
      <c r="U86" s="58"/>
      <c r="V86" s="58"/>
      <c r="W86" s="58"/>
      <c r="X86" s="58"/>
      <c r="Y86" s="58"/>
      <c r="Z86" s="58"/>
    </row>
    <row r="87" spans="1:26" x14ac:dyDescent="0.3">
      <c r="A87" s="58"/>
      <c r="B87" s="58"/>
      <c r="C87" s="58"/>
      <c r="D87" s="58"/>
      <c r="E87" s="58"/>
      <c r="F87" s="58"/>
      <c r="G87" s="58"/>
      <c r="H87" s="58"/>
      <c r="I87" s="58"/>
      <c r="J87" s="58"/>
      <c r="K87" s="58"/>
      <c r="L87" s="58"/>
      <c r="M87" s="58"/>
      <c r="N87" s="58"/>
      <c r="O87" s="66"/>
      <c r="P87" s="66"/>
      <c r="Q87" s="58"/>
      <c r="R87" s="58"/>
      <c r="S87" s="58"/>
      <c r="T87" s="58"/>
      <c r="U87" s="58"/>
      <c r="V87" s="58"/>
      <c r="W87" s="58"/>
      <c r="X87" s="58"/>
      <c r="Y87" s="58"/>
      <c r="Z87" s="58"/>
    </row>
    <row r="88" spans="1:26" x14ac:dyDescent="0.3">
      <c r="A88" s="58"/>
      <c r="B88" s="58"/>
      <c r="C88" s="58"/>
      <c r="D88" s="58"/>
      <c r="E88" s="58"/>
      <c r="F88" s="58"/>
      <c r="G88" s="58"/>
      <c r="H88" s="58"/>
      <c r="I88" s="58"/>
      <c r="J88" s="58"/>
      <c r="K88" s="58"/>
      <c r="L88" s="58"/>
      <c r="M88" s="58"/>
      <c r="N88" s="58"/>
      <c r="O88" s="66"/>
      <c r="P88" s="66"/>
      <c r="Q88" s="58"/>
      <c r="R88" s="58"/>
      <c r="S88" s="58"/>
      <c r="T88" s="58"/>
      <c r="U88" s="58"/>
      <c r="V88" s="58"/>
      <c r="W88" s="58"/>
      <c r="X88" s="58"/>
      <c r="Y88" s="58"/>
      <c r="Z88" s="58"/>
    </row>
    <row r="89" spans="1:26" x14ac:dyDescent="0.3">
      <c r="A89" s="58"/>
      <c r="B89" s="58"/>
      <c r="C89" s="58"/>
      <c r="D89" s="58"/>
      <c r="E89" s="58"/>
      <c r="F89" s="58"/>
      <c r="G89" s="58"/>
      <c r="H89" s="58"/>
      <c r="I89" s="58"/>
      <c r="J89" s="58"/>
      <c r="K89" s="58"/>
      <c r="L89" s="58"/>
      <c r="M89" s="58"/>
      <c r="N89" s="58"/>
      <c r="O89" s="66"/>
      <c r="P89" s="66"/>
      <c r="Q89" s="58"/>
      <c r="R89" s="58"/>
      <c r="S89" s="58"/>
      <c r="T89" s="58"/>
      <c r="U89" s="58"/>
      <c r="V89" s="58"/>
      <c r="W89" s="58"/>
      <c r="X89" s="58"/>
      <c r="Y89" s="58"/>
      <c r="Z89" s="58"/>
    </row>
    <row r="90" spans="1:26" x14ac:dyDescent="0.3">
      <c r="A90" s="58"/>
      <c r="B90" s="58"/>
      <c r="C90" s="58"/>
      <c r="D90" s="58"/>
      <c r="E90" s="58"/>
      <c r="F90" s="58"/>
      <c r="G90" s="58"/>
      <c r="H90" s="58"/>
      <c r="I90" s="58"/>
      <c r="J90" s="58"/>
      <c r="K90" s="58"/>
      <c r="L90" s="58"/>
      <c r="M90" s="58"/>
      <c r="N90" s="58"/>
      <c r="O90" s="66"/>
      <c r="P90" s="66"/>
      <c r="Q90" s="58"/>
      <c r="R90" s="58"/>
      <c r="S90" s="58"/>
      <c r="T90" s="58"/>
      <c r="U90" s="58"/>
      <c r="V90" s="58"/>
      <c r="W90" s="58"/>
      <c r="X90" s="58"/>
      <c r="Y90" s="58"/>
      <c r="Z90" s="58"/>
    </row>
    <row r="91" spans="1:26" x14ac:dyDescent="0.3">
      <c r="A91" s="58"/>
      <c r="B91" s="58"/>
      <c r="C91" s="58"/>
      <c r="D91" s="58"/>
      <c r="E91" s="58"/>
      <c r="F91" s="58"/>
      <c r="G91" s="58"/>
      <c r="H91" s="58"/>
      <c r="I91" s="58"/>
      <c r="J91" s="58"/>
      <c r="K91" s="58"/>
      <c r="L91" s="58"/>
      <c r="M91" s="58"/>
      <c r="N91" s="58"/>
      <c r="O91" s="66"/>
      <c r="P91" s="66"/>
      <c r="Q91" s="58"/>
      <c r="R91" s="58"/>
      <c r="S91" s="58"/>
      <c r="T91" s="58"/>
      <c r="U91" s="58"/>
      <c r="V91" s="58"/>
      <c r="W91" s="58"/>
      <c r="X91" s="58"/>
      <c r="Y91" s="58"/>
      <c r="Z91" s="58"/>
    </row>
    <row r="92" spans="1:26" x14ac:dyDescent="0.3">
      <c r="A92" s="58"/>
      <c r="B92" s="58"/>
      <c r="C92" s="58"/>
      <c r="D92" s="58"/>
      <c r="E92" s="58"/>
      <c r="F92" s="58"/>
      <c r="G92" s="58"/>
      <c r="H92" s="58"/>
      <c r="I92" s="58"/>
      <c r="J92" s="58"/>
      <c r="K92" s="58"/>
      <c r="L92" s="58"/>
      <c r="M92" s="58"/>
      <c r="N92" s="58"/>
      <c r="O92" s="66"/>
      <c r="P92" s="66"/>
      <c r="Q92" s="58"/>
      <c r="R92" s="58"/>
      <c r="S92" s="58"/>
      <c r="T92" s="58"/>
      <c r="U92" s="58"/>
      <c r="V92" s="58"/>
      <c r="W92" s="58"/>
      <c r="X92" s="58"/>
      <c r="Y92" s="58"/>
      <c r="Z92" s="58"/>
    </row>
    <row r="93" spans="1:26" x14ac:dyDescent="0.3">
      <c r="A93" s="58"/>
      <c r="B93" s="58"/>
      <c r="C93" s="58"/>
      <c r="D93" s="58"/>
      <c r="E93" s="58"/>
      <c r="F93" s="58"/>
      <c r="G93" s="58"/>
      <c r="H93" s="58"/>
      <c r="I93" s="58"/>
      <c r="J93" s="58"/>
      <c r="K93" s="58"/>
      <c r="L93" s="58"/>
      <c r="M93" s="58"/>
      <c r="N93" s="58"/>
      <c r="O93" s="66"/>
      <c r="P93" s="66"/>
      <c r="Q93" s="58"/>
      <c r="R93" s="58"/>
      <c r="S93" s="58"/>
      <c r="T93" s="58"/>
      <c r="U93" s="58"/>
      <c r="V93" s="58"/>
      <c r="W93" s="58"/>
      <c r="X93" s="58"/>
      <c r="Y93" s="58"/>
      <c r="Z93" s="58"/>
    </row>
    <row r="94" spans="1:26" x14ac:dyDescent="0.3">
      <c r="A94" s="58"/>
      <c r="B94" s="58"/>
      <c r="C94" s="58"/>
      <c r="D94" s="58"/>
      <c r="E94" s="58"/>
      <c r="F94" s="58"/>
      <c r="G94" s="58"/>
      <c r="H94" s="58"/>
      <c r="I94" s="58"/>
      <c r="J94" s="58"/>
      <c r="K94" s="58"/>
      <c r="L94" s="58"/>
      <c r="M94" s="58"/>
      <c r="N94" s="58"/>
      <c r="O94" s="66"/>
      <c r="P94" s="66"/>
      <c r="Q94" s="58"/>
      <c r="R94" s="58"/>
      <c r="S94" s="58"/>
      <c r="T94" s="58"/>
      <c r="U94" s="58"/>
      <c r="V94" s="58"/>
      <c r="W94" s="58"/>
      <c r="X94" s="58"/>
      <c r="Y94" s="58"/>
      <c r="Z94" s="58"/>
    </row>
    <row r="95" spans="1:26" x14ac:dyDescent="0.3">
      <c r="A95" s="58"/>
      <c r="B95" s="58"/>
      <c r="C95" s="58"/>
      <c r="D95" s="58"/>
      <c r="E95" s="58"/>
      <c r="F95" s="58"/>
      <c r="G95" s="58"/>
      <c r="H95" s="58"/>
      <c r="I95" s="58"/>
      <c r="J95" s="58"/>
      <c r="K95" s="58"/>
      <c r="L95" s="58"/>
      <c r="M95" s="58"/>
      <c r="N95" s="58"/>
      <c r="O95" s="66"/>
      <c r="P95" s="66"/>
      <c r="Q95" s="58"/>
      <c r="R95" s="58"/>
      <c r="S95" s="58"/>
      <c r="T95" s="58"/>
      <c r="U95" s="58"/>
      <c r="V95" s="58"/>
      <c r="W95" s="58"/>
      <c r="X95" s="58"/>
      <c r="Y95" s="58"/>
      <c r="Z95" s="58"/>
    </row>
    <row r="96" spans="1:26" x14ac:dyDescent="0.3">
      <c r="A96" s="58"/>
      <c r="B96" s="58"/>
      <c r="C96" s="58"/>
      <c r="D96" s="58"/>
      <c r="E96" s="58"/>
      <c r="F96" s="58"/>
      <c r="G96" s="58"/>
      <c r="H96" s="58"/>
      <c r="I96" s="58"/>
      <c r="J96" s="58"/>
      <c r="K96" s="58"/>
      <c r="L96" s="58"/>
      <c r="M96" s="58"/>
      <c r="N96" s="58"/>
      <c r="O96" s="66"/>
      <c r="P96" s="66"/>
      <c r="Q96" s="58"/>
      <c r="R96" s="58"/>
      <c r="S96" s="58"/>
      <c r="T96" s="58"/>
      <c r="U96" s="58"/>
      <c r="V96" s="58"/>
      <c r="W96" s="58"/>
      <c r="X96" s="58"/>
      <c r="Y96" s="58"/>
      <c r="Z96" s="58"/>
    </row>
    <row r="97" spans="1:26" x14ac:dyDescent="0.3">
      <c r="A97" s="58"/>
      <c r="B97" s="58"/>
      <c r="C97" s="58"/>
      <c r="D97" s="58"/>
      <c r="E97" s="58"/>
      <c r="F97" s="58"/>
      <c r="G97" s="58"/>
      <c r="H97" s="58"/>
      <c r="I97" s="58"/>
      <c r="J97" s="58"/>
      <c r="K97" s="58"/>
      <c r="L97" s="58"/>
      <c r="M97" s="58"/>
      <c r="N97" s="58"/>
      <c r="O97" s="66"/>
      <c r="P97" s="66"/>
      <c r="Q97" s="58"/>
      <c r="R97" s="58"/>
      <c r="S97" s="58"/>
      <c r="T97" s="58"/>
      <c r="U97" s="58"/>
      <c r="V97" s="58"/>
      <c r="W97" s="58"/>
      <c r="X97" s="58"/>
      <c r="Y97" s="58"/>
      <c r="Z97" s="58"/>
    </row>
    <row r="98" spans="1:26" x14ac:dyDescent="0.3">
      <c r="A98" s="58"/>
      <c r="B98" s="58"/>
      <c r="C98" s="58"/>
      <c r="D98" s="58"/>
      <c r="E98" s="58"/>
      <c r="F98" s="58"/>
      <c r="G98" s="58"/>
      <c r="H98" s="58"/>
      <c r="I98" s="58"/>
      <c r="J98" s="58"/>
      <c r="K98" s="58"/>
      <c r="L98" s="58"/>
      <c r="M98" s="58"/>
      <c r="N98" s="58"/>
      <c r="O98" s="66"/>
      <c r="P98" s="66"/>
      <c r="Q98" s="58"/>
      <c r="R98" s="58"/>
      <c r="S98" s="58"/>
      <c r="T98" s="58"/>
      <c r="U98" s="58"/>
      <c r="V98" s="58"/>
      <c r="W98" s="58"/>
      <c r="X98" s="58"/>
      <c r="Y98" s="58"/>
      <c r="Z98" s="58"/>
    </row>
    <row r="99" spans="1:26" x14ac:dyDescent="0.3">
      <c r="A99" s="58"/>
      <c r="B99" s="58"/>
      <c r="C99" s="58"/>
      <c r="D99" s="58"/>
      <c r="E99" s="58"/>
      <c r="F99" s="58"/>
      <c r="G99" s="58"/>
      <c r="H99" s="58"/>
      <c r="I99" s="58"/>
      <c r="J99" s="58"/>
      <c r="K99" s="58"/>
      <c r="L99" s="58"/>
      <c r="M99" s="58"/>
      <c r="N99" s="58"/>
      <c r="O99" s="66"/>
      <c r="P99" s="66"/>
      <c r="Q99" s="58"/>
      <c r="R99" s="58"/>
      <c r="S99" s="58"/>
      <c r="T99" s="58"/>
      <c r="U99" s="58"/>
      <c r="V99" s="58"/>
      <c r="W99" s="58"/>
      <c r="X99" s="58"/>
      <c r="Y99" s="58"/>
      <c r="Z99" s="58"/>
    </row>
    <row r="100" spans="1:26" x14ac:dyDescent="0.3">
      <c r="A100" s="58"/>
      <c r="B100" s="58"/>
      <c r="C100" s="58"/>
      <c r="D100" s="58"/>
      <c r="E100" s="58"/>
      <c r="F100" s="58"/>
      <c r="G100" s="58"/>
      <c r="H100" s="58"/>
      <c r="I100" s="58"/>
      <c r="J100" s="58"/>
      <c r="K100" s="58"/>
      <c r="L100" s="58"/>
      <c r="M100" s="58"/>
      <c r="N100" s="58"/>
      <c r="O100" s="66"/>
      <c r="P100" s="66"/>
      <c r="Q100" s="58"/>
      <c r="R100" s="58"/>
      <c r="S100" s="58"/>
      <c r="T100" s="58"/>
      <c r="U100" s="58"/>
      <c r="V100" s="58"/>
      <c r="W100" s="58"/>
      <c r="X100" s="58"/>
      <c r="Y100" s="58"/>
      <c r="Z100" s="58"/>
    </row>
  </sheetData>
  <mergeCells count="23">
    <mergeCell ref="A50:A52"/>
    <mergeCell ref="A49:R49"/>
    <mergeCell ref="A53:R53"/>
    <mergeCell ref="Q4:R4"/>
    <mergeCell ref="Q5:R5"/>
    <mergeCell ref="A6:R6"/>
    <mergeCell ref="A22:R22"/>
    <mergeCell ref="A26:R26"/>
    <mergeCell ref="A33:A35"/>
    <mergeCell ref="A36:A38"/>
    <mergeCell ref="A39:A41"/>
    <mergeCell ref="A42:A44"/>
    <mergeCell ref="A46:A48"/>
    <mergeCell ref="A45:R45"/>
    <mergeCell ref="A19:A21"/>
    <mergeCell ref="A23:A25"/>
    <mergeCell ref="A3:R3"/>
    <mergeCell ref="A27:A29"/>
    <mergeCell ref="A30:A32"/>
    <mergeCell ref="A7:A9"/>
    <mergeCell ref="A10:A12"/>
    <mergeCell ref="A13:A15"/>
    <mergeCell ref="A16:A18"/>
  </mergeCells>
  <hyperlinks>
    <hyperlink ref="A1" location="Index!A1" display="Return to Index page"/>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workbookViewId="0">
      <pane ySplit="6" topLeftCell="A7" activePane="bottomLeft" state="frozen"/>
      <selection pane="bottomLeft"/>
    </sheetView>
  </sheetViews>
  <sheetFormatPr defaultRowHeight="14.4" x14ac:dyDescent="0.3"/>
  <cols>
    <col min="1" max="1" width="22.88671875" customWidth="1"/>
    <col min="2" max="4" width="18.6640625" customWidth="1"/>
    <col min="5" max="5" width="1.44140625" bestFit="1" customWidth="1"/>
    <col min="6" max="7" width="18.6640625" customWidth="1"/>
    <col min="8" max="8" width="1.6640625" bestFit="1" customWidth="1"/>
    <col min="9" max="9" width="18.6640625" customWidth="1"/>
    <col min="10" max="10" width="1.6640625" bestFit="1" customWidth="1"/>
    <col min="11" max="11" width="18.6640625" customWidth="1"/>
  </cols>
  <sheetData>
    <row r="1" spans="1:26" x14ac:dyDescent="0.3">
      <c r="A1" s="57" t="s">
        <v>63</v>
      </c>
      <c r="B1" s="58"/>
      <c r="C1" s="58"/>
      <c r="D1" s="58"/>
      <c r="E1" s="58"/>
      <c r="F1" s="58"/>
      <c r="G1" s="58"/>
      <c r="H1" s="58"/>
      <c r="I1" s="58"/>
      <c r="J1" s="58"/>
      <c r="K1" s="58"/>
      <c r="L1" s="58"/>
      <c r="M1" s="58"/>
      <c r="N1" s="58"/>
      <c r="O1" s="58"/>
      <c r="P1" s="58"/>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15.6" x14ac:dyDescent="0.3">
      <c r="A3" s="272" t="s">
        <v>286</v>
      </c>
      <c r="B3" s="272"/>
      <c r="C3" s="272"/>
      <c r="D3" s="272"/>
      <c r="E3" s="272"/>
      <c r="F3" s="272"/>
      <c r="G3" s="272"/>
      <c r="H3" s="272"/>
      <c r="I3" s="272"/>
      <c r="J3" s="272"/>
      <c r="K3" s="272"/>
      <c r="L3" s="58"/>
      <c r="M3" s="58"/>
      <c r="N3" s="58"/>
      <c r="O3" s="58"/>
      <c r="P3" s="58"/>
      <c r="Q3" s="58"/>
      <c r="R3" s="58"/>
      <c r="S3" s="58"/>
      <c r="T3" s="58"/>
      <c r="U3" s="58"/>
      <c r="V3" s="58"/>
      <c r="W3" s="58"/>
      <c r="X3" s="58"/>
      <c r="Y3" s="58"/>
      <c r="Z3" s="58"/>
    </row>
    <row r="4" spans="1:26" ht="25.2" customHeight="1" x14ac:dyDescent="0.3">
      <c r="A4" s="304" t="s">
        <v>47</v>
      </c>
      <c r="B4" s="306" t="s">
        <v>2</v>
      </c>
      <c r="C4" s="308" t="s">
        <v>90</v>
      </c>
      <c r="D4" s="312" t="s">
        <v>109</v>
      </c>
      <c r="E4" s="313"/>
      <c r="F4" s="308" t="s">
        <v>240</v>
      </c>
      <c r="G4" s="312" t="s">
        <v>91</v>
      </c>
      <c r="H4" s="313"/>
      <c r="I4" s="310" t="s">
        <v>241</v>
      </c>
      <c r="J4" s="311"/>
      <c r="K4" s="311"/>
      <c r="L4" s="58"/>
      <c r="M4" s="58"/>
      <c r="N4" s="58"/>
      <c r="O4" s="58"/>
      <c r="P4" s="58"/>
      <c r="Q4" s="58"/>
      <c r="R4" s="58"/>
      <c r="S4" s="58"/>
      <c r="T4" s="58"/>
      <c r="U4" s="58"/>
      <c r="V4" s="58"/>
      <c r="W4" s="58"/>
      <c r="X4" s="58"/>
      <c r="Y4" s="58"/>
      <c r="Z4" s="58"/>
    </row>
    <row r="5" spans="1:26" ht="20.399999999999999" customHeight="1" x14ac:dyDescent="0.3">
      <c r="A5" s="305"/>
      <c r="B5" s="307"/>
      <c r="C5" s="309"/>
      <c r="D5" s="314"/>
      <c r="E5" s="315"/>
      <c r="F5" s="309"/>
      <c r="G5" s="314"/>
      <c r="H5" s="315"/>
      <c r="I5" s="317" t="s">
        <v>92</v>
      </c>
      <c r="J5" s="318"/>
      <c r="K5" s="248" t="s">
        <v>93</v>
      </c>
      <c r="L5" s="58"/>
      <c r="M5" s="58"/>
      <c r="N5" s="58"/>
      <c r="O5" s="58"/>
      <c r="P5" s="58"/>
      <c r="Q5" s="58"/>
      <c r="R5" s="58"/>
      <c r="S5" s="58"/>
      <c r="T5" s="58"/>
      <c r="U5" s="58"/>
      <c r="V5" s="58"/>
      <c r="W5" s="58"/>
      <c r="X5" s="58"/>
      <c r="Y5" s="58"/>
      <c r="Z5" s="58"/>
    </row>
    <row r="6" spans="1:26" ht="20.399999999999999" x14ac:dyDescent="0.3">
      <c r="A6" s="234" t="s">
        <v>94</v>
      </c>
      <c r="B6" s="73"/>
      <c r="C6" s="74" t="s">
        <v>95</v>
      </c>
      <c r="D6" s="321" t="s">
        <v>96</v>
      </c>
      <c r="E6" s="322"/>
      <c r="F6" s="74" t="s">
        <v>97</v>
      </c>
      <c r="G6" s="319" t="s">
        <v>98</v>
      </c>
      <c r="H6" s="320"/>
      <c r="I6" s="319" t="s">
        <v>99</v>
      </c>
      <c r="J6" s="320"/>
      <c r="K6" s="75" t="s">
        <v>100</v>
      </c>
      <c r="L6" s="58"/>
      <c r="M6" s="58"/>
      <c r="N6" s="58"/>
      <c r="O6" s="58"/>
      <c r="P6" s="58"/>
      <c r="Q6" s="58"/>
      <c r="R6" s="58"/>
      <c r="S6" s="58"/>
      <c r="T6" s="58"/>
      <c r="U6" s="58"/>
      <c r="V6" s="58"/>
      <c r="W6" s="58"/>
      <c r="X6" s="58"/>
      <c r="Y6" s="58"/>
      <c r="Z6" s="58"/>
    </row>
    <row r="7" spans="1:26" x14ac:dyDescent="0.3">
      <c r="A7" s="316" t="s">
        <v>19</v>
      </c>
      <c r="B7" s="316"/>
      <c r="C7" s="316"/>
      <c r="D7" s="316"/>
      <c r="E7" s="316"/>
      <c r="F7" s="316"/>
      <c r="G7" s="316"/>
      <c r="H7" s="316"/>
      <c r="I7" s="316"/>
      <c r="J7" s="316"/>
      <c r="K7" s="316"/>
      <c r="L7" s="58"/>
      <c r="M7" s="58"/>
      <c r="N7" s="58"/>
      <c r="O7" s="58"/>
      <c r="P7" s="58"/>
      <c r="Q7" s="58"/>
      <c r="R7" s="58"/>
      <c r="S7" s="58"/>
      <c r="T7" s="58"/>
      <c r="U7" s="58"/>
      <c r="V7" s="58"/>
      <c r="W7" s="58"/>
      <c r="X7" s="58"/>
      <c r="Y7" s="58"/>
      <c r="Z7" s="58"/>
    </row>
    <row r="8" spans="1:26" x14ac:dyDescent="0.3">
      <c r="A8" s="284" t="s">
        <v>20</v>
      </c>
      <c r="B8" s="16" t="s">
        <v>21</v>
      </c>
      <c r="C8" s="76">
        <v>0</v>
      </c>
      <c r="D8" s="61">
        <v>0</v>
      </c>
      <c r="E8" s="92"/>
      <c r="F8" s="17">
        <v>34079.5625</v>
      </c>
      <c r="G8" s="20">
        <v>2459</v>
      </c>
      <c r="H8" s="11"/>
      <c r="I8" s="20">
        <v>36538.5625</v>
      </c>
      <c r="J8" s="11"/>
      <c r="K8" s="79">
        <v>14.275193604430401</v>
      </c>
      <c r="L8" s="58"/>
      <c r="M8" s="58"/>
      <c r="N8" s="58"/>
      <c r="O8" s="58"/>
      <c r="P8" s="58"/>
      <c r="Q8" s="58"/>
      <c r="R8" s="58"/>
      <c r="S8" s="58"/>
      <c r="T8" s="58"/>
      <c r="U8" s="58"/>
      <c r="V8" s="58"/>
      <c r="W8" s="58"/>
      <c r="X8" s="58"/>
      <c r="Y8" s="58"/>
      <c r="Z8" s="58"/>
    </row>
    <row r="9" spans="1:26" x14ac:dyDescent="0.3">
      <c r="A9" s="284"/>
      <c r="B9" s="16" t="s">
        <v>22</v>
      </c>
      <c r="C9" s="76">
        <v>0</v>
      </c>
      <c r="D9" s="61">
        <v>0</v>
      </c>
      <c r="E9" s="89"/>
      <c r="F9" s="17">
        <v>677.9375</v>
      </c>
      <c r="G9" s="20">
        <v>24</v>
      </c>
      <c r="H9" s="19"/>
      <c r="I9" s="20">
        <v>701.9375</v>
      </c>
      <c r="J9" s="19"/>
      <c r="K9" s="79">
        <v>6.9013193066112803</v>
      </c>
      <c r="L9" s="58"/>
      <c r="M9" s="58"/>
      <c r="N9" s="58"/>
      <c r="O9" s="58"/>
      <c r="P9" s="58"/>
      <c r="Q9" s="58"/>
      <c r="R9" s="58"/>
      <c r="S9" s="58"/>
      <c r="T9" s="58"/>
      <c r="U9" s="58"/>
      <c r="V9" s="58"/>
      <c r="W9" s="58"/>
      <c r="X9" s="58"/>
      <c r="Y9" s="58"/>
      <c r="Z9" s="58"/>
    </row>
    <row r="10" spans="1:26" x14ac:dyDescent="0.3">
      <c r="A10" s="290"/>
      <c r="B10" s="29" t="s">
        <v>23</v>
      </c>
      <c r="C10" s="77">
        <v>0</v>
      </c>
      <c r="D10" s="59">
        <v>0</v>
      </c>
      <c r="E10" s="93"/>
      <c r="F10" s="30">
        <v>34757.5</v>
      </c>
      <c r="G10" s="25">
        <v>2483</v>
      </c>
      <c r="H10" s="31"/>
      <c r="I10" s="25">
        <v>37240.5</v>
      </c>
      <c r="J10" s="31"/>
      <c r="K10" s="85">
        <v>13.993375405582601</v>
      </c>
      <c r="L10" s="58"/>
      <c r="M10" s="58"/>
      <c r="N10" s="58"/>
      <c r="O10" s="58"/>
      <c r="P10" s="58"/>
      <c r="Q10" s="58"/>
      <c r="R10" s="58"/>
      <c r="S10" s="58"/>
      <c r="T10" s="58"/>
      <c r="U10" s="58"/>
      <c r="V10" s="58"/>
      <c r="W10" s="58"/>
      <c r="X10" s="58"/>
      <c r="Y10" s="58"/>
      <c r="Z10" s="58"/>
    </row>
    <row r="11" spans="1:26" x14ac:dyDescent="0.3">
      <c r="A11" s="274" t="s">
        <v>24</v>
      </c>
      <c r="B11" s="8" t="s">
        <v>21</v>
      </c>
      <c r="C11" s="78">
        <v>0</v>
      </c>
      <c r="D11" s="60">
        <v>0</v>
      </c>
      <c r="E11" s="92"/>
      <c r="F11" s="9">
        <v>196034.88399999985</v>
      </c>
      <c r="G11" s="12">
        <v>-56780</v>
      </c>
      <c r="H11" s="11"/>
      <c r="I11" s="12">
        <v>139254.41099999985</v>
      </c>
      <c r="J11" s="11"/>
      <c r="K11" s="86">
        <v>20.998405726377701</v>
      </c>
      <c r="L11" s="58"/>
      <c r="M11" s="58"/>
      <c r="N11" s="58"/>
      <c r="O11" s="58"/>
      <c r="P11" s="58"/>
      <c r="Q11" s="58"/>
      <c r="R11" s="58"/>
      <c r="S11" s="58"/>
      <c r="T11" s="58"/>
      <c r="U11" s="58"/>
      <c r="V11" s="58"/>
      <c r="W11" s="58"/>
      <c r="X11" s="58"/>
      <c r="Y11" s="58"/>
      <c r="Z11" s="58"/>
    </row>
    <row r="12" spans="1:26" x14ac:dyDescent="0.3">
      <c r="A12" s="275"/>
      <c r="B12" s="16" t="s">
        <v>22</v>
      </c>
      <c r="C12" s="76">
        <v>0</v>
      </c>
      <c r="D12" s="61">
        <v>0</v>
      </c>
      <c r="E12" s="89"/>
      <c r="F12" s="17">
        <v>9841.851999999999</v>
      </c>
      <c r="G12" s="20">
        <v>-6640</v>
      </c>
      <c r="H12" s="19"/>
      <c r="I12" s="20">
        <v>3201.851999999999</v>
      </c>
      <c r="J12" s="19"/>
      <c r="K12" s="79">
        <v>7.6628390268960302</v>
      </c>
      <c r="L12" s="58"/>
      <c r="M12" s="58"/>
      <c r="N12" s="58"/>
      <c r="O12" s="58"/>
      <c r="P12" s="58"/>
      <c r="Q12" s="58"/>
      <c r="R12" s="58"/>
      <c r="S12" s="58"/>
      <c r="T12" s="58"/>
      <c r="U12" s="58"/>
      <c r="V12" s="58"/>
      <c r="W12" s="58"/>
      <c r="X12" s="58"/>
      <c r="Y12" s="58"/>
      <c r="Z12" s="58"/>
    </row>
    <row r="13" spans="1:26" x14ac:dyDescent="0.3">
      <c r="A13" s="276"/>
      <c r="B13" s="29" t="s">
        <v>23</v>
      </c>
      <c r="C13" s="77">
        <v>0</v>
      </c>
      <c r="D13" s="59">
        <v>0</v>
      </c>
      <c r="E13" s="93"/>
      <c r="F13" s="30">
        <v>205876.7359999998</v>
      </c>
      <c r="G13" s="25">
        <v>-63420</v>
      </c>
      <c r="H13" s="31"/>
      <c r="I13" s="25">
        <v>142456.2629999998</v>
      </c>
      <c r="J13" s="31"/>
      <c r="K13" s="85">
        <v>20.207974192102999</v>
      </c>
      <c r="L13" s="58"/>
      <c r="M13" s="58"/>
      <c r="N13" s="58"/>
      <c r="O13" s="58"/>
      <c r="P13" s="58"/>
      <c r="Q13" s="58"/>
      <c r="R13" s="58"/>
      <c r="S13" s="58"/>
      <c r="T13" s="58"/>
      <c r="U13" s="58"/>
      <c r="V13" s="58"/>
      <c r="W13" s="58"/>
      <c r="X13" s="58"/>
      <c r="Y13" s="58"/>
      <c r="Z13" s="58"/>
    </row>
    <row r="14" spans="1:26" x14ac:dyDescent="0.3">
      <c r="A14" s="274" t="s">
        <v>25</v>
      </c>
      <c r="B14" s="8" t="s">
        <v>21</v>
      </c>
      <c r="C14" s="78">
        <v>0</v>
      </c>
      <c r="D14" s="60">
        <v>0</v>
      </c>
      <c r="E14" s="92"/>
      <c r="F14" s="9">
        <v>216009.43099999987</v>
      </c>
      <c r="G14" s="12">
        <v>-74624</v>
      </c>
      <c r="H14" s="11"/>
      <c r="I14" s="12">
        <v>141385.27699999977</v>
      </c>
      <c r="J14" s="11"/>
      <c r="K14" s="84">
        <v>10.577459612166599</v>
      </c>
      <c r="L14" s="58"/>
      <c r="M14" s="58"/>
      <c r="N14" s="58"/>
      <c r="O14" s="58"/>
      <c r="P14" s="58"/>
      <c r="Q14" s="58"/>
      <c r="R14" s="58"/>
      <c r="S14" s="58"/>
      <c r="T14" s="58"/>
      <c r="U14" s="58"/>
      <c r="V14" s="58"/>
      <c r="W14" s="58"/>
      <c r="X14" s="58"/>
      <c r="Y14" s="58"/>
      <c r="Z14" s="58"/>
    </row>
    <row r="15" spans="1:26" x14ac:dyDescent="0.3">
      <c r="A15" s="275"/>
      <c r="B15" s="16" t="s">
        <v>22</v>
      </c>
      <c r="C15" s="76">
        <v>0</v>
      </c>
      <c r="D15" s="61">
        <v>0</v>
      </c>
      <c r="E15" s="89"/>
      <c r="F15" s="17">
        <v>3040.3489999999983</v>
      </c>
      <c r="G15" s="20">
        <v>-1841</v>
      </c>
      <c r="H15" s="19"/>
      <c r="I15" s="20">
        <v>1199.1619999999966</v>
      </c>
      <c r="J15" s="19"/>
      <c r="K15" s="79">
        <v>3.9529549175466898</v>
      </c>
      <c r="L15" s="58"/>
      <c r="M15" s="58"/>
      <c r="N15" s="58"/>
      <c r="O15" s="58"/>
      <c r="P15" s="58"/>
      <c r="Q15" s="58"/>
      <c r="R15" s="58"/>
      <c r="S15" s="58"/>
      <c r="T15" s="58"/>
      <c r="U15" s="58"/>
      <c r="V15" s="58"/>
      <c r="W15" s="58"/>
      <c r="X15" s="58"/>
      <c r="Y15" s="58"/>
      <c r="Z15" s="58"/>
    </row>
    <row r="16" spans="1:26" x14ac:dyDescent="0.3">
      <c r="A16" s="276"/>
      <c r="B16" s="29" t="s">
        <v>23</v>
      </c>
      <c r="C16" s="77">
        <v>0</v>
      </c>
      <c r="D16" s="59">
        <v>0</v>
      </c>
      <c r="E16" s="93"/>
      <c r="F16" s="30">
        <v>219049.7799999998</v>
      </c>
      <c r="G16" s="25">
        <v>-76465</v>
      </c>
      <c r="H16" s="31"/>
      <c r="I16" s="25">
        <v>142584.43899999978</v>
      </c>
      <c r="J16" s="31"/>
      <c r="K16" s="85">
        <v>10.430451805460599</v>
      </c>
      <c r="L16" s="58"/>
      <c r="M16" s="58"/>
      <c r="N16" s="58"/>
      <c r="O16" s="58"/>
      <c r="P16" s="58"/>
      <c r="Q16" s="58"/>
      <c r="R16" s="58"/>
      <c r="S16" s="58"/>
      <c r="T16" s="58"/>
      <c r="U16" s="58"/>
      <c r="V16" s="58"/>
      <c r="W16" s="58"/>
      <c r="X16" s="58"/>
      <c r="Y16" s="58"/>
      <c r="Z16" s="58"/>
    </row>
    <row r="17" spans="1:26" x14ac:dyDescent="0.3">
      <c r="A17" s="274" t="s">
        <v>26</v>
      </c>
      <c r="B17" s="8" t="s">
        <v>21</v>
      </c>
      <c r="C17" s="78">
        <v>0</v>
      </c>
      <c r="D17" s="60">
        <v>0</v>
      </c>
      <c r="E17" s="92"/>
      <c r="F17" s="9">
        <v>71659</v>
      </c>
      <c r="G17" s="12">
        <v>-25988</v>
      </c>
      <c r="H17" s="11"/>
      <c r="I17" s="12">
        <v>45671</v>
      </c>
      <c r="J17" s="11"/>
      <c r="K17" s="84">
        <v>3.49859431136578</v>
      </c>
      <c r="L17" s="58"/>
      <c r="M17" s="58"/>
      <c r="N17" s="58"/>
      <c r="O17" s="58"/>
      <c r="P17" s="58"/>
      <c r="Q17" s="58"/>
      <c r="R17" s="58"/>
      <c r="S17" s="58"/>
      <c r="T17" s="58"/>
      <c r="U17" s="58"/>
      <c r="V17" s="58"/>
      <c r="W17" s="58"/>
      <c r="X17" s="58"/>
      <c r="Y17" s="58"/>
      <c r="Z17" s="58"/>
    </row>
    <row r="18" spans="1:26" x14ac:dyDescent="0.3">
      <c r="A18" s="275"/>
      <c r="B18" s="16" t="s">
        <v>22</v>
      </c>
      <c r="C18" s="76">
        <v>0</v>
      </c>
      <c r="D18" s="61">
        <v>0</v>
      </c>
      <c r="E18" s="89"/>
      <c r="F18" s="17">
        <v>-87</v>
      </c>
      <c r="G18" s="20">
        <v>-292</v>
      </c>
      <c r="H18" s="19"/>
      <c r="I18" s="20">
        <v>-379</v>
      </c>
      <c r="J18" s="19"/>
      <c r="K18" s="79">
        <v>-0.39650987612989602</v>
      </c>
      <c r="L18" s="58"/>
      <c r="M18" s="58"/>
      <c r="N18" s="58"/>
      <c r="O18" s="58"/>
      <c r="P18" s="58"/>
      <c r="Q18" s="58"/>
      <c r="R18" s="58"/>
      <c r="S18" s="58"/>
      <c r="T18" s="58"/>
      <c r="U18" s="58"/>
      <c r="V18" s="58"/>
      <c r="W18" s="58"/>
      <c r="X18" s="58"/>
      <c r="Y18" s="58"/>
      <c r="Z18" s="58"/>
    </row>
    <row r="19" spans="1:26" x14ac:dyDescent="0.3">
      <c r="A19" s="276"/>
      <c r="B19" s="29" t="s">
        <v>23</v>
      </c>
      <c r="C19" s="77">
        <v>0</v>
      </c>
      <c r="D19" s="59">
        <v>0</v>
      </c>
      <c r="E19" s="93"/>
      <c r="F19" s="30">
        <v>71572</v>
      </c>
      <c r="G19" s="25">
        <v>-26280</v>
      </c>
      <c r="H19" s="31"/>
      <c r="I19" s="25">
        <v>45292</v>
      </c>
      <c r="J19" s="31"/>
      <c r="K19" s="85">
        <v>3.2328475353927302</v>
      </c>
      <c r="L19" s="58"/>
      <c r="M19" s="58"/>
      <c r="N19" s="58"/>
      <c r="O19" s="58"/>
      <c r="P19" s="58"/>
      <c r="Q19" s="58"/>
      <c r="R19" s="58"/>
      <c r="S19" s="58"/>
      <c r="T19" s="58"/>
      <c r="U19" s="58"/>
      <c r="V19" s="58"/>
      <c r="W19" s="58"/>
      <c r="X19" s="58"/>
      <c r="Y19" s="58"/>
      <c r="Z19" s="58"/>
    </row>
    <row r="20" spans="1:26" x14ac:dyDescent="0.3">
      <c r="A20" s="283" t="s">
        <v>27</v>
      </c>
      <c r="B20" s="8" t="s">
        <v>21</v>
      </c>
      <c r="C20" s="78">
        <v>0</v>
      </c>
      <c r="D20" s="60">
        <v>0</v>
      </c>
      <c r="E20" s="92"/>
      <c r="F20" s="9">
        <v>517782.87749999948</v>
      </c>
      <c r="G20" s="12">
        <v>-154934</v>
      </c>
      <c r="H20" s="11"/>
      <c r="I20" s="12">
        <v>362849.25049999962</v>
      </c>
      <c r="J20" s="11"/>
      <c r="K20" s="84">
        <v>10.188958051605001</v>
      </c>
      <c r="L20" s="58"/>
      <c r="M20" s="58"/>
      <c r="N20" s="58"/>
      <c r="O20" s="58"/>
      <c r="P20" s="58"/>
      <c r="Q20" s="58"/>
      <c r="R20" s="58"/>
      <c r="S20" s="58"/>
      <c r="T20" s="58"/>
      <c r="U20" s="58"/>
      <c r="V20" s="58"/>
      <c r="W20" s="58"/>
      <c r="X20" s="58"/>
      <c r="Y20" s="58"/>
      <c r="Z20" s="58"/>
    </row>
    <row r="21" spans="1:26" x14ac:dyDescent="0.3">
      <c r="A21" s="284"/>
      <c r="B21" s="16" t="s">
        <v>22</v>
      </c>
      <c r="C21" s="76">
        <v>0</v>
      </c>
      <c r="D21" s="61">
        <v>0</v>
      </c>
      <c r="E21" s="89"/>
      <c r="F21" s="17">
        <v>13473.138500000001</v>
      </c>
      <c r="G21" s="20">
        <v>-8749</v>
      </c>
      <c r="H21" s="19"/>
      <c r="I21" s="20">
        <v>4723.9514999999956</v>
      </c>
      <c r="J21" s="19"/>
      <c r="K21" s="79">
        <v>2.6557696202117902</v>
      </c>
      <c r="L21" s="58"/>
      <c r="M21" s="58"/>
      <c r="N21" s="58"/>
      <c r="O21" s="58"/>
      <c r="P21" s="58"/>
      <c r="Q21" s="58"/>
      <c r="R21" s="58"/>
      <c r="S21" s="58"/>
      <c r="T21" s="58"/>
      <c r="U21" s="58"/>
      <c r="V21" s="58"/>
      <c r="W21" s="58"/>
      <c r="X21" s="58"/>
      <c r="Y21" s="58"/>
      <c r="Z21" s="58"/>
    </row>
    <row r="22" spans="1:26" x14ac:dyDescent="0.3">
      <c r="A22" s="284"/>
      <c r="B22" s="16" t="s">
        <v>23</v>
      </c>
      <c r="C22" s="76">
        <v>0</v>
      </c>
      <c r="D22" s="61">
        <v>0</v>
      </c>
      <c r="E22" s="93"/>
      <c r="F22" s="17">
        <v>531256.01599999983</v>
      </c>
      <c r="G22" s="20">
        <v>-163683</v>
      </c>
      <c r="H22" s="31"/>
      <c r="I22" s="20">
        <v>367573.20199999958</v>
      </c>
      <c r="J22" s="31"/>
      <c r="K22" s="79">
        <v>9.8305897461776901</v>
      </c>
      <c r="L22" s="58"/>
      <c r="M22" s="58"/>
      <c r="N22" s="58"/>
      <c r="O22" s="58"/>
      <c r="P22" s="58"/>
      <c r="Q22" s="58"/>
      <c r="R22" s="58"/>
      <c r="S22" s="58"/>
      <c r="T22" s="58"/>
      <c r="U22" s="58"/>
      <c r="V22" s="58"/>
      <c r="W22" s="58"/>
      <c r="X22" s="58"/>
      <c r="Y22" s="58"/>
      <c r="Z22" s="58"/>
    </row>
    <row r="23" spans="1:26" x14ac:dyDescent="0.3">
      <c r="A23" s="294" t="s">
        <v>28</v>
      </c>
      <c r="B23" s="294"/>
      <c r="C23" s="294"/>
      <c r="D23" s="294"/>
      <c r="E23" s="294"/>
      <c r="F23" s="294"/>
      <c r="G23" s="294"/>
      <c r="H23" s="294"/>
      <c r="I23" s="294"/>
      <c r="J23" s="294"/>
      <c r="K23" s="294"/>
      <c r="L23" s="58"/>
      <c r="M23" s="58"/>
      <c r="N23" s="58"/>
      <c r="O23" s="58"/>
      <c r="P23" s="58"/>
      <c r="Q23" s="58"/>
      <c r="R23" s="58"/>
      <c r="S23" s="58"/>
      <c r="T23" s="58"/>
      <c r="U23" s="58"/>
      <c r="V23" s="58"/>
      <c r="W23" s="58"/>
      <c r="X23" s="58"/>
      <c r="Y23" s="58"/>
      <c r="Z23" s="58"/>
    </row>
    <row r="24" spans="1:26" x14ac:dyDescent="0.3">
      <c r="A24" s="303" t="s">
        <v>29</v>
      </c>
      <c r="B24" s="16" t="s">
        <v>21</v>
      </c>
      <c r="C24" s="17">
        <v>-152700</v>
      </c>
      <c r="D24" s="238">
        <v>-49970</v>
      </c>
      <c r="E24" s="14"/>
      <c r="F24" s="17">
        <v>419960</v>
      </c>
      <c r="G24" s="20" t="s">
        <v>101</v>
      </c>
      <c r="H24" s="11"/>
      <c r="I24" s="20">
        <v>513760</v>
      </c>
      <c r="J24" s="69" t="s">
        <v>112</v>
      </c>
      <c r="K24" s="79" t="s">
        <v>110</v>
      </c>
      <c r="L24" s="58"/>
      <c r="M24" s="58"/>
      <c r="N24" s="58"/>
      <c r="O24" s="58"/>
      <c r="P24" s="58"/>
      <c r="Q24" s="58"/>
      <c r="R24" s="58"/>
      <c r="S24" s="58"/>
      <c r="T24" s="58"/>
      <c r="U24" s="58"/>
      <c r="V24" s="58"/>
      <c r="W24" s="58"/>
      <c r="X24" s="58"/>
      <c r="Y24" s="58"/>
      <c r="Z24" s="58"/>
    </row>
    <row r="25" spans="1:26" x14ac:dyDescent="0.3">
      <c r="A25" s="303"/>
      <c r="B25" s="16" t="s">
        <v>22</v>
      </c>
      <c r="C25" s="76" t="s">
        <v>101</v>
      </c>
      <c r="D25" s="61" t="s">
        <v>101</v>
      </c>
      <c r="E25" s="89"/>
      <c r="F25" s="76" t="s">
        <v>101</v>
      </c>
      <c r="G25" s="61" t="s">
        <v>101</v>
      </c>
      <c r="H25" s="89"/>
      <c r="I25" s="61" t="s">
        <v>101</v>
      </c>
      <c r="J25" s="89"/>
      <c r="K25" s="51" t="s">
        <v>101</v>
      </c>
      <c r="L25" s="58"/>
      <c r="M25" s="58"/>
      <c r="N25" s="58"/>
      <c r="O25" s="58"/>
      <c r="P25" s="58"/>
      <c r="Q25" s="58"/>
      <c r="R25" s="58"/>
      <c r="S25" s="58"/>
      <c r="T25" s="58"/>
      <c r="U25" s="58"/>
      <c r="V25" s="58"/>
      <c r="W25" s="58"/>
      <c r="X25" s="58"/>
      <c r="Y25" s="58"/>
      <c r="Z25" s="58"/>
    </row>
    <row r="26" spans="1:26" x14ac:dyDescent="0.3">
      <c r="A26" s="303"/>
      <c r="B26" s="35" t="s">
        <v>23</v>
      </c>
      <c r="C26" s="17">
        <v>-152700</v>
      </c>
      <c r="D26" s="238">
        <v>-49970</v>
      </c>
      <c r="E26" s="28"/>
      <c r="F26" s="17">
        <v>419960</v>
      </c>
      <c r="G26" s="20" t="s">
        <v>102</v>
      </c>
      <c r="H26" s="31"/>
      <c r="I26" s="20">
        <v>513760</v>
      </c>
      <c r="J26" s="71" t="s">
        <v>112</v>
      </c>
      <c r="K26" s="79" t="s">
        <v>111</v>
      </c>
      <c r="L26" s="58"/>
      <c r="M26" s="58"/>
      <c r="N26" s="58"/>
      <c r="O26" s="58"/>
      <c r="P26" s="58"/>
      <c r="Q26" s="58"/>
      <c r="R26" s="58"/>
      <c r="S26" s="58"/>
      <c r="T26" s="58"/>
      <c r="U26" s="58"/>
      <c r="V26" s="58"/>
      <c r="W26" s="58"/>
      <c r="X26" s="58"/>
      <c r="Y26" s="58"/>
      <c r="Z26" s="58"/>
    </row>
    <row r="27" spans="1:26" x14ac:dyDescent="0.3">
      <c r="A27" s="294" t="s">
        <v>30</v>
      </c>
      <c r="B27" s="294"/>
      <c r="C27" s="294"/>
      <c r="D27" s="294"/>
      <c r="E27" s="294"/>
      <c r="F27" s="294"/>
      <c r="G27" s="294"/>
      <c r="H27" s="294"/>
      <c r="I27" s="294"/>
      <c r="J27" s="294"/>
      <c r="K27" s="294"/>
      <c r="L27" s="58"/>
      <c r="M27" s="58"/>
      <c r="N27" s="58"/>
      <c r="O27" s="58"/>
      <c r="P27" s="58"/>
      <c r="Q27" s="58"/>
      <c r="R27" s="58"/>
      <c r="S27" s="58"/>
      <c r="T27" s="58"/>
      <c r="U27" s="58"/>
      <c r="V27" s="58"/>
      <c r="W27" s="58"/>
      <c r="X27" s="58"/>
      <c r="Y27" s="58"/>
      <c r="Z27" s="58"/>
    </row>
    <row r="28" spans="1:26" x14ac:dyDescent="0.3">
      <c r="A28" s="275" t="s">
        <v>103</v>
      </c>
      <c r="B28" s="16" t="s">
        <v>21</v>
      </c>
      <c r="C28" s="17">
        <v>21102.199999999953</v>
      </c>
      <c r="D28" s="238">
        <v>5759.5316435175482</v>
      </c>
      <c r="E28" s="14"/>
      <c r="F28" s="17">
        <v>41146.650000000023</v>
      </c>
      <c r="G28" s="80">
        <v>55604.407000000036</v>
      </c>
      <c r="H28" s="87"/>
      <c r="I28" s="80">
        <v>91851.05700000003</v>
      </c>
      <c r="J28" s="87"/>
      <c r="K28" s="82">
        <v>17</v>
      </c>
      <c r="L28" s="58"/>
      <c r="M28" s="58"/>
      <c r="N28" s="58"/>
      <c r="O28" s="58"/>
      <c r="P28" s="58"/>
      <c r="Q28" s="58"/>
      <c r="R28" s="58"/>
      <c r="S28" s="58"/>
      <c r="T28" s="58"/>
      <c r="U28" s="58"/>
      <c r="V28" s="58"/>
      <c r="W28" s="58"/>
      <c r="X28" s="58"/>
      <c r="Y28" s="58"/>
      <c r="Z28" s="58"/>
    </row>
    <row r="29" spans="1:26" x14ac:dyDescent="0.3">
      <c r="A29" s="275"/>
      <c r="B29" s="16" t="s">
        <v>22</v>
      </c>
      <c r="C29" s="17">
        <v>-901</v>
      </c>
      <c r="D29" s="238">
        <v>-2966.5156303805052</v>
      </c>
      <c r="E29" s="23"/>
      <c r="F29" s="17">
        <v>-2217.34</v>
      </c>
      <c r="G29" s="80">
        <v>-8833.6200000000008</v>
      </c>
      <c r="H29" s="54"/>
      <c r="I29" s="80">
        <v>-10850.96</v>
      </c>
      <c r="J29" s="54"/>
      <c r="K29" s="82">
        <v>-28</v>
      </c>
      <c r="L29" s="58"/>
      <c r="M29" s="58"/>
      <c r="N29" s="58"/>
      <c r="O29" s="58"/>
      <c r="P29" s="58"/>
      <c r="Q29" s="58"/>
      <c r="R29" s="58"/>
      <c r="S29" s="58"/>
      <c r="T29" s="58"/>
      <c r="U29" s="58"/>
      <c r="V29" s="58"/>
      <c r="W29" s="58"/>
      <c r="X29" s="58"/>
      <c r="Y29" s="58"/>
      <c r="Z29" s="58"/>
    </row>
    <row r="30" spans="1:26" x14ac:dyDescent="0.3">
      <c r="A30" s="276"/>
      <c r="B30" s="29" t="s">
        <v>23</v>
      </c>
      <c r="C30" s="30">
        <v>20201.199999999953</v>
      </c>
      <c r="D30" s="239">
        <v>2793.0160131370649</v>
      </c>
      <c r="E30" s="28"/>
      <c r="F30" s="30">
        <v>38929.310000000056</v>
      </c>
      <c r="G30" s="81">
        <v>46770.787000000033</v>
      </c>
      <c r="H30" s="88"/>
      <c r="I30" s="81">
        <v>81000.097000000067</v>
      </c>
      <c r="J30" s="88"/>
      <c r="K30" s="83">
        <v>14</v>
      </c>
      <c r="L30" s="58"/>
      <c r="M30" s="58"/>
      <c r="N30" s="58"/>
      <c r="O30" s="58"/>
      <c r="P30" s="58"/>
      <c r="Q30" s="58"/>
      <c r="R30" s="58"/>
      <c r="S30" s="58"/>
      <c r="T30" s="58"/>
      <c r="U30" s="58"/>
      <c r="V30" s="58"/>
      <c r="W30" s="58"/>
      <c r="X30" s="58"/>
      <c r="Y30" s="58"/>
      <c r="Z30" s="58"/>
    </row>
    <row r="31" spans="1:26" x14ac:dyDescent="0.3">
      <c r="A31" s="274" t="s">
        <v>104</v>
      </c>
      <c r="B31" s="8" t="s">
        <v>21</v>
      </c>
      <c r="C31" s="9">
        <v>93307</v>
      </c>
      <c r="D31" s="237">
        <v>8124.1267870790325</v>
      </c>
      <c r="E31" s="14"/>
      <c r="F31" s="9">
        <v>14510.208999999973</v>
      </c>
      <c r="G31" s="12">
        <v>52162.793999999994</v>
      </c>
      <c r="H31" s="11"/>
      <c r="I31" s="12">
        <v>66073.002999999968</v>
      </c>
      <c r="J31" s="11"/>
      <c r="K31" s="84">
        <v>23</v>
      </c>
      <c r="L31" s="58"/>
      <c r="M31" s="58"/>
      <c r="N31" s="58"/>
      <c r="O31" s="58"/>
      <c r="P31" s="58"/>
      <c r="Q31" s="58"/>
      <c r="R31" s="58"/>
      <c r="S31" s="58"/>
      <c r="T31" s="58"/>
      <c r="U31" s="58"/>
      <c r="V31" s="58"/>
      <c r="W31" s="58"/>
      <c r="X31" s="58"/>
      <c r="Y31" s="58"/>
      <c r="Z31" s="58"/>
    </row>
    <row r="32" spans="1:26" x14ac:dyDescent="0.3">
      <c r="A32" s="275"/>
      <c r="B32" s="16" t="s">
        <v>22</v>
      </c>
      <c r="C32" s="17">
        <v>-1151</v>
      </c>
      <c r="D32" s="238">
        <v>-2136.7313342927409</v>
      </c>
      <c r="E32" s="23"/>
      <c r="F32" s="17">
        <v>-898.24299999999948</v>
      </c>
      <c r="G32" s="20">
        <v>-145.74199999999996</v>
      </c>
      <c r="H32" s="19"/>
      <c r="I32" s="20">
        <v>-943.98499999999967</v>
      </c>
      <c r="J32" s="19"/>
      <c r="K32" s="79">
        <v>-12</v>
      </c>
      <c r="L32" s="58"/>
      <c r="M32" s="58"/>
      <c r="N32" s="58"/>
      <c r="O32" s="58"/>
      <c r="P32" s="58"/>
      <c r="Q32" s="58"/>
      <c r="R32" s="58"/>
      <c r="S32" s="58"/>
      <c r="T32" s="58"/>
      <c r="U32" s="58"/>
      <c r="V32" s="58"/>
      <c r="W32" s="58"/>
      <c r="X32" s="58"/>
      <c r="Y32" s="58"/>
      <c r="Z32" s="58"/>
    </row>
    <row r="33" spans="1:26" x14ac:dyDescent="0.3">
      <c r="A33" s="276"/>
      <c r="B33" s="29" t="s">
        <v>23</v>
      </c>
      <c r="C33" s="30">
        <v>92156</v>
      </c>
      <c r="D33" s="239">
        <v>5987.395452786237</v>
      </c>
      <c r="E33" s="28"/>
      <c r="F33" s="30">
        <v>13611.966000000015</v>
      </c>
      <c r="G33" s="25">
        <v>52017.051999999996</v>
      </c>
      <c r="H33" s="31"/>
      <c r="I33" s="25">
        <v>65129.01800000004</v>
      </c>
      <c r="J33" s="31"/>
      <c r="K33" s="85">
        <v>22</v>
      </c>
      <c r="L33" s="58"/>
      <c r="M33" s="58"/>
      <c r="N33" s="58"/>
      <c r="O33" s="58"/>
      <c r="P33" s="58"/>
      <c r="Q33" s="58"/>
      <c r="R33" s="58"/>
      <c r="S33" s="58"/>
      <c r="T33" s="58"/>
      <c r="U33" s="58"/>
      <c r="V33" s="58"/>
      <c r="W33" s="58"/>
      <c r="X33" s="58"/>
      <c r="Y33" s="58"/>
      <c r="Z33" s="58"/>
    </row>
    <row r="34" spans="1:26" x14ac:dyDescent="0.3">
      <c r="A34" s="274" t="s">
        <v>105</v>
      </c>
      <c r="B34" s="8" t="s">
        <v>21</v>
      </c>
      <c r="C34" s="9">
        <v>255026</v>
      </c>
      <c r="D34" s="237">
        <v>79790.5</v>
      </c>
      <c r="E34" s="14"/>
      <c r="F34" s="9">
        <v>43522</v>
      </c>
      <c r="G34" s="12">
        <v>124526.18000000002</v>
      </c>
      <c r="H34" s="11"/>
      <c r="I34" s="12">
        <v>171348.18000000005</v>
      </c>
      <c r="J34" s="11"/>
      <c r="K34" s="86">
        <v>26</v>
      </c>
      <c r="L34" s="58"/>
      <c r="M34" s="58"/>
      <c r="N34" s="58"/>
      <c r="O34" s="58"/>
      <c r="P34" s="58"/>
      <c r="Q34" s="58"/>
      <c r="R34" s="58"/>
      <c r="S34" s="58"/>
      <c r="T34" s="58"/>
      <c r="U34" s="58"/>
      <c r="V34" s="58"/>
      <c r="W34" s="58"/>
      <c r="X34" s="58"/>
      <c r="Y34" s="58"/>
      <c r="Z34" s="58"/>
    </row>
    <row r="35" spans="1:26" x14ac:dyDescent="0.3">
      <c r="A35" s="275"/>
      <c r="B35" s="16" t="s">
        <v>22</v>
      </c>
      <c r="C35" s="17">
        <v>-6464</v>
      </c>
      <c r="D35" s="238">
        <v>-6720</v>
      </c>
      <c r="E35" s="23"/>
      <c r="F35" s="17">
        <v>-7005</v>
      </c>
      <c r="G35" s="20">
        <v>0</v>
      </c>
      <c r="H35" s="19"/>
      <c r="I35" s="20">
        <v>-6905</v>
      </c>
      <c r="J35" s="19"/>
      <c r="K35" s="79">
        <v>-28</v>
      </c>
      <c r="L35" s="58"/>
      <c r="M35" s="58"/>
      <c r="N35" s="58"/>
      <c r="O35" s="58"/>
      <c r="P35" s="58"/>
      <c r="Q35" s="58"/>
      <c r="R35" s="58"/>
      <c r="S35" s="58"/>
      <c r="T35" s="58"/>
      <c r="U35" s="58"/>
      <c r="V35" s="58"/>
      <c r="W35" s="58"/>
      <c r="X35" s="58"/>
      <c r="Y35" s="58"/>
      <c r="Z35" s="58"/>
    </row>
    <row r="36" spans="1:26" x14ac:dyDescent="0.3">
      <c r="A36" s="276"/>
      <c r="B36" s="29" t="s">
        <v>23</v>
      </c>
      <c r="C36" s="30">
        <v>248562</v>
      </c>
      <c r="D36" s="239">
        <v>73070.5</v>
      </c>
      <c r="E36" s="28"/>
      <c r="F36" s="30">
        <v>36517</v>
      </c>
      <c r="G36" s="25">
        <v>124626.18000000002</v>
      </c>
      <c r="H36" s="31"/>
      <c r="I36" s="25">
        <v>164343.18000000005</v>
      </c>
      <c r="J36" s="31"/>
      <c r="K36" s="85">
        <v>24</v>
      </c>
      <c r="L36" s="58"/>
      <c r="M36" s="58"/>
      <c r="N36" s="58"/>
      <c r="O36" s="58"/>
      <c r="P36" s="58"/>
      <c r="Q36" s="58"/>
      <c r="R36" s="58"/>
      <c r="S36" s="58"/>
      <c r="T36" s="58"/>
      <c r="U36" s="58"/>
      <c r="V36" s="58"/>
      <c r="W36" s="58"/>
      <c r="X36" s="58"/>
      <c r="Y36" s="58"/>
      <c r="Z36" s="58"/>
    </row>
    <row r="37" spans="1:26" x14ac:dyDescent="0.3">
      <c r="A37" s="274" t="s">
        <v>106</v>
      </c>
      <c r="B37" s="8" t="s">
        <v>21</v>
      </c>
      <c r="C37" s="9">
        <v>174523</v>
      </c>
      <c r="D37" s="237">
        <v>57480</v>
      </c>
      <c r="E37" s="14"/>
      <c r="F37" s="9">
        <v>15380</v>
      </c>
      <c r="G37" s="12">
        <v>101408</v>
      </c>
      <c r="H37" s="11"/>
      <c r="I37" s="12">
        <v>142388</v>
      </c>
      <c r="J37" s="11"/>
      <c r="K37" s="84">
        <v>18</v>
      </c>
      <c r="L37" s="58"/>
      <c r="M37" s="58"/>
      <c r="N37" s="58"/>
      <c r="O37" s="58"/>
      <c r="P37" s="58"/>
      <c r="Q37" s="58"/>
      <c r="R37" s="58"/>
      <c r="S37" s="58"/>
      <c r="T37" s="58"/>
      <c r="U37" s="58"/>
      <c r="V37" s="58"/>
      <c r="W37" s="58"/>
      <c r="X37" s="58"/>
      <c r="Y37" s="58"/>
      <c r="Z37" s="58"/>
    </row>
    <row r="38" spans="1:26" x14ac:dyDescent="0.3">
      <c r="A38" s="275"/>
      <c r="B38" s="16" t="s">
        <v>22</v>
      </c>
      <c r="C38" s="17">
        <v>9396</v>
      </c>
      <c r="D38" s="238">
        <v>57843</v>
      </c>
      <c r="E38" s="23"/>
      <c r="F38" s="17">
        <v>17709</v>
      </c>
      <c r="G38" s="20">
        <v>1929</v>
      </c>
      <c r="H38" s="19"/>
      <c r="I38" s="20">
        <v>19538</v>
      </c>
      <c r="J38" s="19"/>
      <c r="K38" s="79">
        <v>22</v>
      </c>
      <c r="L38" s="58"/>
      <c r="M38" s="58"/>
      <c r="N38" s="58"/>
      <c r="O38" s="58"/>
      <c r="P38" s="58"/>
      <c r="Q38" s="58"/>
      <c r="R38" s="58"/>
      <c r="S38" s="58"/>
      <c r="T38" s="58"/>
      <c r="U38" s="58"/>
      <c r="V38" s="58"/>
      <c r="W38" s="58"/>
      <c r="X38" s="58"/>
      <c r="Y38" s="58"/>
      <c r="Z38" s="58"/>
    </row>
    <row r="39" spans="1:26" x14ac:dyDescent="0.3">
      <c r="A39" s="276"/>
      <c r="B39" s="29" t="s">
        <v>23</v>
      </c>
      <c r="C39" s="30">
        <v>183919</v>
      </c>
      <c r="D39" s="239">
        <v>115323</v>
      </c>
      <c r="E39" s="28"/>
      <c r="F39" s="30">
        <v>33089</v>
      </c>
      <c r="G39" s="25">
        <v>103337</v>
      </c>
      <c r="H39" s="31"/>
      <c r="I39" s="25">
        <v>161926</v>
      </c>
      <c r="J39" s="31"/>
      <c r="K39" s="85">
        <v>18</v>
      </c>
      <c r="L39" s="58"/>
      <c r="M39" s="58"/>
      <c r="N39" s="58"/>
      <c r="O39" s="58"/>
      <c r="P39" s="58"/>
      <c r="Q39" s="58"/>
      <c r="R39" s="58"/>
      <c r="S39" s="58"/>
      <c r="T39" s="58"/>
      <c r="U39" s="58"/>
      <c r="V39" s="58"/>
      <c r="W39" s="58"/>
      <c r="X39" s="58"/>
      <c r="Y39" s="58"/>
      <c r="Z39" s="58"/>
    </row>
    <row r="40" spans="1:26" x14ac:dyDescent="0.3">
      <c r="A40" s="274" t="s">
        <v>36</v>
      </c>
      <c r="B40" s="8" t="s">
        <v>21</v>
      </c>
      <c r="C40" s="9">
        <v>612621</v>
      </c>
      <c r="D40" s="237">
        <v>65477</v>
      </c>
      <c r="E40" s="14"/>
      <c r="F40" s="9">
        <v>54834</v>
      </c>
      <c r="G40" s="12">
        <v>1110</v>
      </c>
      <c r="H40" s="11"/>
      <c r="I40" s="12">
        <v>57444</v>
      </c>
      <c r="J40" s="11"/>
      <c r="K40" s="84">
        <v>12</v>
      </c>
      <c r="L40" s="58"/>
      <c r="M40" s="58"/>
      <c r="N40" s="58"/>
      <c r="O40" s="58"/>
      <c r="P40" s="58"/>
      <c r="Q40" s="58"/>
      <c r="R40" s="58"/>
      <c r="S40" s="58"/>
      <c r="T40" s="58"/>
      <c r="U40" s="58"/>
      <c r="V40" s="58"/>
      <c r="W40" s="58"/>
      <c r="X40" s="58"/>
      <c r="Y40" s="58"/>
      <c r="Z40" s="58"/>
    </row>
    <row r="41" spans="1:26" x14ac:dyDescent="0.3">
      <c r="A41" s="275"/>
      <c r="B41" s="16" t="s">
        <v>22</v>
      </c>
      <c r="C41" s="17">
        <v>102920</v>
      </c>
      <c r="D41" s="238">
        <v>91409</v>
      </c>
      <c r="E41" s="23"/>
      <c r="F41" s="17">
        <v>33250</v>
      </c>
      <c r="G41" s="20">
        <v>400</v>
      </c>
      <c r="H41" s="19"/>
      <c r="I41" s="20">
        <v>37050</v>
      </c>
      <c r="J41" s="19"/>
      <c r="K41" s="79">
        <v>43</v>
      </c>
      <c r="L41" s="58"/>
      <c r="M41" s="58"/>
      <c r="N41" s="58"/>
      <c r="O41" s="58"/>
      <c r="P41" s="58"/>
      <c r="Q41" s="58"/>
      <c r="R41" s="58"/>
      <c r="S41" s="58"/>
      <c r="T41" s="58"/>
      <c r="U41" s="58"/>
      <c r="V41" s="58"/>
      <c r="W41" s="58"/>
      <c r="X41" s="58"/>
      <c r="Y41" s="58"/>
      <c r="Z41" s="58"/>
    </row>
    <row r="42" spans="1:26" x14ac:dyDescent="0.3">
      <c r="A42" s="276"/>
      <c r="B42" s="29" t="s">
        <v>23</v>
      </c>
      <c r="C42" s="30">
        <v>715541</v>
      </c>
      <c r="D42" s="239">
        <v>156886</v>
      </c>
      <c r="E42" s="28"/>
      <c r="F42" s="30">
        <v>87984</v>
      </c>
      <c r="G42" s="25">
        <v>1610</v>
      </c>
      <c r="H42" s="31"/>
      <c r="I42" s="25">
        <v>94494</v>
      </c>
      <c r="J42" s="31"/>
      <c r="K42" s="85">
        <v>16</v>
      </c>
      <c r="L42" s="58"/>
      <c r="M42" s="58"/>
      <c r="N42" s="58"/>
      <c r="O42" s="58"/>
      <c r="P42" s="58"/>
      <c r="Q42" s="58"/>
      <c r="R42" s="58"/>
      <c r="S42" s="58"/>
      <c r="T42" s="58"/>
      <c r="U42" s="58"/>
      <c r="V42" s="58"/>
      <c r="W42" s="58"/>
      <c r="X42" s="58"/>
      <c r="Y42" s="58"/>
      <c r="Z42" s="58"/>
    </row>
    <row r="43" spans="1:26" x14ac:dyDescent="0.3">
      <c r="A43" s="283" t="s">
        <v>37</v>
      </c>
      <c r="B43" s="8" t="s">
        <v>21</v>
      </c>
      <c r="C43" s="9">
        <v>1156579.2000000002</v>
      </c>
      <c r="D43" s="237">
        <v>216631.15843059681</v>
      </c>
      <c r="E43" s="14"/>
      <c r="F43" s="9">
        <v>169392.85900000017</v>
      </c>
      <c r="G43" s="12">
        <v>334811.38100000005</v>
      </c>
      <c r="H43" s="11"/>
      <c r="I43" s="12">
        <v>529104</v>
      </c>
      <c r="J43" s="69" t="s">
        <v>87</v>
      </c>
      <c r="K43" s="84">
        <v>19</v>
      </c>
      <c r="L43" s="58"/>
      <c r="M43" s="58"/>
      <c r="N43" s="58"/>
      <c r="O43" s="58"/>
      <c r="P43" s="58"/>
      <c r="Q43" s="58"/>
      <c r="R43" s="58"/>
      <c r="S43" s="58"/>
      <c r="T43" s="58"/>
      <c r="U43" s="58"/>
      <c r="V43" s="58"/>
      <c r="W43" s="58"/>
      <c r="X43" s="58"/>
      <c r="Y43" s="58"/>
      <c r="Z43" s="58"/>
    </row>
    <row r="44" spans="1:26" x14ac:dyDescent="0.3">
      <c r="A44" s="284"/>
      <c r="B44" s="16" t="s">
        <v>22</v>
      </c>
      <c r="C44" s="17">
        <v>103800</v>
      </c>
      <c r="D44" s="238">
        <v>137428.75303532672</v>
      </c>
      <c r="E44" s="23"/>
      <c r="F44" s="17">
        <v>40838.417000000016</v>
      </c>
      <c r="G44" s="20">
        <v>-6650.362000000001</v>
      </c>
      <c r="H44" s="19"/>
      <c r="I44" s="20">
        <v>37888</v>
      </c>
      <c r="J44" s="72" t="s">
        <v>87</v>
      </c>
      <c r="K44" s="79">
        <v>15</v>
      </c>
      <c r="L44" s="58"/>
      <c r="M44" s="58"/>
      <c r="N44" s="58"/>
      <c r="O44" s="58"/>
      <c r="P44" s="58"/>
      <c r="Q44" s="58"/>
      <c r="R44" s="58"/>
      <c r="S44" s="58"/>
      <c r="T44" s="58"/>
      <c r="U44" s="58"/>
      <c r="V44" s="58"/>
      <c r="W44" s="58"/>
      <c r="X44" s="58"/>
      <c r="Y44" s="58"/>
      <c r="Z44" s="58"/>
    </row>
    <row r="45" spans="1:26" x14ac:dyDescent="0.3">
      <c r="A45" s="284"/>
      <c r="B45" s="16" t="s">
        <v>23</v>
      </c>
      <c r="C45" s="17">
        <v>1260379.2000000002</v>
      </c>
      <c r="D45" s="238">
        <v>354059.9114659233</v>
      </c>
      <c r="E45" s="28"/>
      <c r="F45" s="17">
        <v>210231.27600000007</v>
      </c>
      <c r="G45" s="20">
        <v>328161.01900000003</v>
      </c>
      <c r="H45" s="31"/>
      <c r="I45" s="20">
        <v>566992</v>
      </c>
      <c r="J45" s="71" t="s">
        <v>87</v>
      </c>
      <c r="K45" s="79">
        <v>19</v>
      </c>
      <c r="L45" s="58"/>
      <c r="M45" s="58"/>
      <c r="N45" s="58"/>
      <c r="O45" s="58"/>
      <c r="P45" s="58"/>
      <c r="Q45" s="58"/>
      <c r="R45" s="58"/>
      <c r="S45" s="58"/>
      <c r="T45" s="58"/>
      <c r="U45" s="58"/>
      <c r="V45" s="58"/>
      <c r="W45" s="58"/>
      <c r="X45" s="58"/>
      <c r="Y45" s="58"/>
      <c r="Z45" s="58"/>
    </row>
    <row r="46" spans="1:26" x14ac:dyDescent="0.3">
      <c r="A46" s="294" t="s">
        <v>38</v>
      </c>
      <c r="B46" s="294"/>
      <c r="C46" s="294"/>
      <c r="D46" s="294"/>
      <c r="E46" s="294"/>
      <c r="F46" s="294"/>
      <c r="G46" s="294"/>
      <c r="H46" s="294"/>
      <c r="I46" s="294"/>
      <c r="J46" s="294"/>
      <c r="K46" s="294"/>
      <c r="L46" s="58"/>
      <c r="M46" s="58"/>
      <c r="N46" s="58"/>
      <c r="O46" s="58"/>
      <c r="P46" s="58"/>
      <c r="Q46" s="58"/>
      <c r="R46" s="58"/>
      <c r="S46" s="58"/>
      <c r="T46" s="58"/>
      <c r="U46" s="58"/>
      <c r="V46" s="58"/>
      <c r="W46" s="58"/>
      <c r="X46" s="58"/>
      <c r="Y46" s="58"/>
      <c r="Z46" s="58"/>
    </row>
    <row r="47" spans="1:26" x14ac:dyDescent="0.3">
      <c r="A47" s="275" t="s">
        <v>39</v>
      </c>
      <c r="B47" s="16" t="s">
        <v>21</v>
      </c>
      <c r="C47" s="17">
        <v>-124995</v>
      </c>
      <c r="D47" s="238">
        <v>46371</v>
      </c>
      <c r="E47" s="94" t="s">
        <v>88</v>
      </c>
      <c r="F47" s="17">
        <v>222800</v>
      </c>
      <c r="G47" s="80">
        <v>-5107</v>
      </c>
      <c r="H47" s="90" t="s">
        <v>113</v>
      </c>
      <c r="I47" s="20">
        <v>217693</v>
      </c>
      <c r="J47" s="69" t="s">
        <v>113</v>
      </c>
      <c r="K47" s="79">
        <v>27.118709521502002</v>
      </c>
      <c r="L47" s="58"/>
      <c r="M47" s="58"/>
      <c r="N47" s="58"/>
      <c r="O47" s="58"/>
      <c r="P47" s="58"/>
      <c r="Q47" s="58"/>
      <c r="R47" s="58"/>
      <c r="S47" s="58"/>
      <c r="T47" s="58"/>
      <c r="U47" s="58"/>
      <c r="V47" s="58"/>
      <c r="W47" s="58"/>
      <c r="X47" s="58"/>
      <c r="Y47" s="58"/>
      <c r="Z47" s="58"/>
    </row>
    <row r="48" spans="1:26" x14ac:dyDescent="0.3">
      <c r="A48" s="275"/>
      <c r="B48" s="16" t="s">
        <v>22</v>
      </c>
      <c r="C48" s="17">
        <v>1539</v>
      </c>
      <c r="D48" s="238">
        <v>14372</v>
      </c>
      <c r="E48" s="95" t="s">
        <v>88</v>
      </c>
      <c r="F48" s="17">
        <v>43826</v>
      </c>
      <c r="G48" s="80">
        <v>-1972</v>
      </c>
      <c r="H48" s="70" t="s">
        <v>113</v>
      </c>
      <c r="I48" s="20">
        <v>41854</v>
      </c>
      <c r="J48" s="72" t="s">
        <v>113</v>
      </c>
      <c r="K48" s="79">
        <v>12.389034754063401</v>
      </c>
      <c r="L48" s="58"/>
      <c r="M48" s="58"/>
      <c r="N48" s="58"/>
      <c r="O48" s="58"/>
      <c r="P48" s="58"/>
      <c r="Q48" s="58"/>
      <c r="R48" s="58"/>
      <c r="S48" s="58"/>
      <c r="T48" s="58"/>
      <c r="U48" s="58"/>
      <c r="V48" s="58"/>
      <c r="W48" s="58"/>
      <c r="X48" s="58"/>
      <c r="Y48" s="58"/>
      <c r="Z48" s="58"/>
    </row>
    <row r="49" spans="1:26" x14ac:dyDescent="0.3">
      <c r="A49" s="275"/>
      <c r="B49" s="16" t="s">
        <v>23</v>
      </c>
      <c r="C49" s="17">
        <v>-123456</v>
      </c>
      <c r="D49" s="238">
        <v>60743</v>
      </c>
      <c r="E49" s="96" t="s">
        <v>88</v>
      </c>
      <c r="F49" s="17">
        <v>266626</v>
      </c>
      <c r="G49" s="80">
        <v>-7079</v>
      </c>
      <c r="H49" s="91" t="s">
        <v>113</v>
      </c>
      <c r="I49" s="20">
        <v>259547</v>
      </c>
      <c r="J49" s="71" t="s">
        <v>113</v>
      </c>
      <c r="K49" s="79">
        <v>22.755862847764099</v>
      </c>
      <c r="L49" s="58"/>
      <c r="M49" s="58"/>
      <c r="N49" s="58"/>
      <c r="O49" s="58"/>
      <c r="P49" s="58"/>
      <c r="Q49" s="58"/>
      <c r="R49" s="58"/>
      <c r="S49" s="58"/>
      <c r="T49" s="58"/>
      <c r="U49" s="58"/>
      <c r="V49" s="58"/>
      <c r="W49" s="58"/>
      <c r="X49" s="58"/>
      <c r="Y49" s="58"/>
      <c r="Z49" s="58"/>
    </row>
    <row r="50" spans="1:26" x14ac:dyDescent="0.3">
      <c r="A50" s="294" t="s">
        <v>23</v>
      </c>
      <c r="B50" s="294"/>
      <c r="C50" s="294"/>
      <c r="D50" s="294"/>
      <c r="E50" s="294"/>
      <c r="F50" s="294"/>
      <c r="G50" s="294"/>
      <c r="H50" s="294"/>
      <c r="I50" s="294"/>
      <c r="J50" s="294"/>
      <c r="K50" s="294"/>
      <c r="L50" s="58"/>
      <c r="M50" s="58"/>
      <c r="N50" s="58"/>
      <c r="O50" s="58"/>
      <c r="P50" s="58"/>
      <c r="Q50" s="58"/>
      <c r="R50" s="58"/>
      <c r="S50" s="58"/>
      <c r="T50" s="58"/>
      <c r="U50" s="58"/>
      <c r="V50" s="58"/>
      <c r="W50" s="58"/>
      <c r="X50" s="58"/>
      <c r="Y50" s="58"/>
      <c r="Z50" s="58"/>
    </row>
    <row r="51" spans="1:26" x14ac:dyDescent="0.3">
      <c r="A51" s="284" t="s">
        <v>107</v>
      </c>
      <c r="B51" s="16" t="s">
        <v>21</v>
      </c>
      <c r="C51" s="17">
        <v>1124554.4499999993</v>
      </c>
      <c r="D51" s="61" t="s">
        <v>101</v>
      </c>
      <c r="E51" s="92"/>
      <c r="F51" s="17">
        <v>1329935.7364999996</v>
      </c>
      <c r="G51" s="20">
        <v>172570.75399999996</v>
      </c>
      <c r="H51" s="11"/>
      <c r="I51" s="20">
        <v>1623406.4904999994</v>
      </c>
      <c r="J51" s="11"/>
      <c r="K51" s="79">
        <v>19</v>
      </c>
      <c r="L51" s="58"/>
      <c r="M51" s="58"/>
      <c r="N51" s="58"/>
      <c r="O51" s="58"/>
      <c r="P51" s="58"/>
      <c r="Q51" s="58"/>
      <c r="R51" s="58"/>
      <c r="S51" s="58"/>
      <c r="T51" s="58"/>
      <c r="U51" s="58"/>
      <c r="V51" s="58"/>
      <c r="W51" s="58"/>
      <c r="X51" s="58"/>
      <c r="Y51" s="58"/>
      <c r="Z51" s="58"/>
    </row>
    <row r="52" spans="1:26" x14ac:dyDescent="0.3">
      <c r="A52" s="284"/>
      <c r="B52" s="16" t="s">
        <v>22</v>
      </c>
      <c r="C52" s="17">
        <v>395137.75</v>
      </c>
      <c r="D52" s="61" t="s">
        <v>101</v>
      </c>
      <c r="E52" s="89"/>
      <c r="F52" s="76" t="s">
        <v>101</v>
      </c>
      <c r="G52" s="20">
        <v>-23171.548999999999</v>
      </c>
      <c r="H52" s="19"/>
      <c r="I52" s="20">
        <v>84466.006499999668</v>
      </c>
      <c r="J52" s="19"/>
      <c r="K52" s="51" t="s">
        <v>101</v>
      </c>
      <c r="L52" s="58"/>
      <c r="M52" s="58"/>
      <c r="N52" s="58"/>
      <c r="O52" s="58"/>
      <c r="P52" s="58"/>
      <c r="Q52" s="58"/>
      <c r="R52" s="58"/>
      <c r="S52" s="58"/>
      <c r="T52" s="58"/>
      <c r="U52" s="58"/>
      <c r="V52" s="58"/>
      <c r="W52" s="58"/>
      <c r="X52" s="58"/>
      <c r="Y52" s="58"/>
      <c r="Z52" s="58"/>
    </row>
    <row r="53" spans="1:26" x14ac:dyDescent="0.3">
      <c r="A53" s="290"/>
      <c r="B53" s="29" t="s">
        <v>23</v>
      </c>
      <c r="C53" s="30">
        <v>1519692.1999999993</v>
      </c>
      <c r="D53" s="59" t="s">
        <v>101</v>
      </c>
      <c r="E53" s="93"/>
      <c r="F53" s="77" t="s">
        <v>101</v>
      </c>
      <c r="G53" s="25">
        <v>149399.20500000007</v>
      </c>
      <c r="H53" s="31"/>
      <c r="I53" s="25">
        <v>1707872.4969999995</v>
      </c>
      <c r="J53" s="31"/>
      <c r="K53" s="64" t="s">
        <v>101</v>
      </c>
      <c r="L53" s="58"/>
      <c r="M53" s="58"/>
      <c r="N53" s="58"/>
      <c r="O53" s="58"/>
      <c r="P53" s="58"/>
      <c r="Q53" s="58"/>
      <c r="R53" s="58"/>
      <c r="S53" s="58"/>
      <c r="T53" s="58"/>
      <c r="U53" s="58"/>
      <c r="V53" s="58"/>
      <c r="W53" s="58"/>
      <c r="X53" s="58"/>
      <c r="Y53" s="58"/>
      <c r="Z53" s="58"/>
    </row>
    <row r="54" spans="1:26" ht="143.25" customHeight="1" x14ac:dyDescent="0.3">
      <c r="A54" s="299" t="s">
        <v>108</v>
      </c>
      <c r="B54" s="299"/>
      <c r="C54" s="299"/>
      <c r="D54" s="299"/>
      <c r="E54" s="299"/>
      <c r="F54" s="299"/>
      <c r="G54" s="299"/>
      <c r="H54" s="299"/>
      <c r="I54" s="299"/>
      <c r="J54" s="299"/>
      <c r="K54" s="299"/>
      <c r="L54" s="58"/>
      <c r="M54" s="58"/>
      <c r="N54" s="58"/>
      <c r="O54" s="58"/>
      <c r="P54" s="58"/>
      <c r="Q54" s="58"/>
      <c r="R54" s="58"/>
      <c r="S54" s="58"/>
      <c r="T54" s="58"/>
      <c r="U54" s="58"/>
      <c r="V54" s="58"/>
      <c r="W54" s="58"/>
      <c r="X54" s="58"/>
      <c r="Y54" s="58"/>
      <c r="Z54" s="58"/>
    </row>
    <row r="55" spans="1:26" x14ac:dyDescent="0.3">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x14ac:dyDescent="0.3">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x14ac:dyDescent="0.3">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x14ac:dyDescent="0.3">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x14ac:dyDescent="0.3">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x14ac:dyDescent="0.3">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x14ac:dyDescent="0.3">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x14ac:dyDescent="0.3">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x14ac:dyDescent="0.3">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x14ac:dyDescent="0.3">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x14ac:dyDescent="0.3">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x14ac:dyDescent="0.3">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x14ac:dyDescent="0.3">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x14ac:dyDescent="0.3">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x14ac:dyDescent="0.3">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x14ac:dyDescent="0.3">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x14ac:dyDescent="0.3">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x14ac:dyDescent="0.3">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x14ac:dyDescent="0.3">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x14ac:dyDescent="0.3">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x14ac:dyDescent="0.3">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x14ac:dyDescent="0.3">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x14ac:dyDescent="0.3">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x14ac:dyDescent="0.3">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x14ac:dyDescent="0.3">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x14ac:dyDescent="0.3">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x14ac:dyDescent="0.3">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x14ac:dyDescent="0.3">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x14ac:dyDescent="0.3">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x14ac:dyDescent="0.3">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x14ac:dyDescent="0.3">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x14ac:dyDescent="0.3">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x14ac:dyDescent="0.3">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x14ac:dyDescent="0.3">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x14ac:dyDescent="0.3">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x14ac:dyDescent="0.3">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x14ac:dyDescent="0.3">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x14ac:dyDescent="0.3">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x14ac:dyDescent="0.3">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x14ac:dyDescent="0.3">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x14ac:dyDescent="0.3">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x14ac:dyDescent="0.3">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x14ac:dyDescent="0.3">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x14ac:dyDescent="0.3">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x14ac:dyDescent="0.3">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x14ac:dyDescent="0.3">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sheetData>
  <mergeCells count="32">
    <mergeCell ref="A51:A53"/>
    <mergeCell ref="A54:K54"/>
    <mergeCell ref="I5:J5"/>
    <mergeCell ref="I6:J6"/>
    <mergeCell ref="G6:H6"/>
    <mergeCell ref="G4:H5"/>
    <mergeCell ref="D6:E6"/>
    <mergeCell ref="A37:A39"/>
    <mergeCell ref="A40:A42"/>
    <mergeCell ref="A43:A45"/>
    <mergeCell ref="A46:K46"/>
    <mergeCell ref="A47:A49"/>
    <mergeCell ref="A50:K50"/>
    <mergeCell ref="A23:K23"/>
    <mergeCell ref="A24:A26"/>
    <mergeCell ref="A27:K27"/>
    <mergeCell ref="A28:A30"/>
    <mergeCell ref="A31:A33"/>
    <mergeCell ref="A34:A36"/>
    <mergeCell ref="A7:K7"/>
    <mergeCell ref="A8:A10"/>
    <mergeCell ref="A11:A13"/>
    <mergeCell ref="A14:A16"/>
    <mergeCell ref="A17:A19"/>
    <mergeCell ref="A20:A22"/>
    <mergeCell ref="A3:K3"/>
    <mergeCell ref="A4:A5"/>
    <mergeCell ref="B4:B5"/>
    <mergeCell ref="C4:C5"/>
    <mergeCell ref="F4:F5"/>
    <mergeCell ref="I4:K4"/>
    <mergeCell ref="D4:E5"/>
  </mergeCells>
  <hyperlinks>
    <hyperlink ref="A1" location="Index!A1" display="Return to Index pag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workbookViewId="0"/>
  </sheetViews>
  <sheetFormatPr defaultRowHeight="14.4" x14ac:dyDescent="0.3"/>
  <cols>
    <col min="1" max="1" width="16" customWidth="1"/>
    <col min="2" max="6" width="13.109375" customWidth="1"/>
    <col min="7" max="7" width="15.33203125" customWidth="1"/>
    <col min="8" max="8" width="14.33203125" customWidth="1"/>
    <col min="9" max="10" width="13.109375" customWidth="1"/>
  </cols>
  <sheetData>
    <row r="1" spans="1:26" x14ac:dyDescent="0.3">
      <c r="A1" s="57" t="s">
        <v>63</v>
      </c>
      <c r="B1" s="58"/>
      <c r="C1" s="58"/>
      <c r="D1" s="58"/>
      <c r="E1" s="58"/>
      <c r="F1" s="58"/>
      <c r="G1" s="58"/>
      <c r="H1" s="58"/>
      <c r="I1" s="58"/>
      <c r="J1" s="58"/>
      <c r="K1" s="58"/>
      <c r="L1" s="58"/>
      <c r="M1" s="58"/>
      <c r="N1" s="58"/>
      <c r="O1" s="58"/>
      <c r="P1" s="58"/>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15.6" x14ac:dyDescent="0.3">
      <c r="A3" s="272" t="s">
        <v>287</v>
      </c>
      <c r="B3" s="272"/>
      <c r="C3" s="272"/>
      <c r="D3" s="272"/>
      <c r="E3" s="272"/>
      <c r="F3" s="272"/>
      <c r="G3" s="272"/>
      <c r="H3" s="272"/>
      <c r="I3" s="272"/>
      <c r="J3" s="272"/>
      <c r="K3" s="58"/>
      <c r="L3" s="58"/>
      <c r="M3" s="58"/>
      <c r="N3" s="58"/>
      <c r="O3" s="58"/>
      <c r="P3" s="58"/>
      <c r="Q3" s="58"/>
      <c r="R3" s="58"/>
      <c r="S3" s="58"/>
      <c r="T3" s="58"/>
      <c r="U3" s="58"/>
      <c r="V3" s="58"/>
      <c r="W3" s="58"/>
      <c r="X3" s="58"/>
      <c r="Y3" s="58"/>
      <c r="Z3" s="58"/>
    </row>
    <row r="4" spans="1:26" ht="35.4" customHeight="1" x14ac:dyDescent="0.3">
      <c r="A4" s="323" t="s">
        <v>114</v>
      </c>
      <c r="B4" s="306" t="s">
        <v>2</v>
      </c>
      <c r="C4" s="308" t="s">
        <v>115</v>
      </c>
      <c r="D4" s="308" t="s">
        <v>116</v>
      </c>
      <c r="E4" s="310" t="s">
        <v>117</v>
      </c>
      <c r="F4" s="325"/>
      <c r="G4" s="308" t="s">
        <v>118</v>
      </c>
      <c r="H4" s="308" t="s">
        <v>67</v>
      </c>
      <c r="I4" s="310" t="s">
        <v>119</v>
      </c>
      <c r="J4" s="311"/>
      <c r="K4" s="58"/>
      <c r="L4" s="58"/>
      <c r="M4" s="58"/>
      <c r="N4" s="58"/>
      <c r="O4" s="58"/>
      <c r="P4" s="58"/>
      <c r="Q4" s="58"/>
      <c r="R4" s="58"/>
      <c r="S4" s="58"/>
      <c r="T4" s="58"/>
      <c r="U4" s="58"/>
      <c r="V4" s="58"/>
      <c r="W4" s="58"/>
      <c r="X4" s="58"/>
      <c r="Y4" s="58"/>
      <c r="Z4" s="58"/>
    </row>
    <row r="5" spans="1:26" ht="16.95" customHeight="1" x14ac:dyDescent="0.3">
      <c r="A5" s="324"/>
      <c r="B5" s="307"/>
      <c r="C5" s="309"/>
      <c r="D5" s="309"/>
      <c r="E5" s="97" t="s">
        <v>153</v>
      </c>
      <c r="F5" s="98" t="s">
        <v>120</v>
      </c>
      <c r="G5" s="309"/>
      <c r="H5" s="309"/>
      <c r="I5" s="97" t="s">
        <v>153</v>
      </c>
      <c r="J5" s="99" t="s">
        <v>120</v>
      </c>
      <c r="K5" s="58"/>
      <c r="L5" s="58"/>
      <c r="M5" s="58"/>
      <c r="N5" s="58"/>
      <c r="O5" s="58"/>
      <c r="P5" s="58"/>
      <c r="Q5" s="58"/>
      <c r="R5" s="58"/>
      <c r="S5" s="58"/>
      <c r="T5" s="58"/>
      <c r="U5" s="58"/>
      <c r="V5" s="58"/>
      <c r="W5" s="58"/>
      <c r="X5" s="58"/>
      <c r="Y5" s="58"/>
      <c r="Z5" s="58"/>
    </row>
    <row r="6" spans="1:26" ht="30.6" x14ac:dyDescent="0.3">
      <c r="A6" s="110" t="s">
        <v>242</v>
      </c>
      <c r="B6" s="100"/>
      <c r="C6" s="39" t="s">
        <v>121</v>
      </c>
      <c r="D6" s="39" t="s">
        <v>122</v>
      </c>
      <c r="E6" s="101" t="s">
        <v>123</v>
      </c>
      <c r="F6" s="102" t="s">
        <v>124</v>
      </c>
      <c r="G6" s="39" t="s">
        <v>125</v>
      </c>
      <c r="H6" s="39" t="s">
        <v>130</v>
      </c>
      <c r="I6" s="101" t="s">
        <v>126</v>
      </c>
      <c r="J6" s="103" t="s">
        <v>127</v>
      </c>
      <c r="K6" s="58"/>
      <c r="L6" s="58"/>
      <c r="M6" s="58"/>
      <c r="N6" s="58"/>
      <c r="O6" s="58"/>
      <c r="P6" s="58"/>
      <c r="Q6" s="58"/>
      <c r="R6" s="58"/>
      <c r="S6" s="58"/>
      <c r="T6" s="58"/>
      <c r="U6" s="58"/>
      <c r="V6" s="58"/>
      <c r="W6" s="58"/>
      <c r="X6" s="58"/>
      <c r="Y6" s="58"/>
      <c r="Z6" s="58"/>
    </row>
    <row r="7" spans="1:26" x14ac:dyDescent="0.3">
      <c r="A7" s="326" t="s">
        <v>128</v>
      </c>
      <c r="B7" s="104" t="s">
        <v>21</v>
      </c>
      <c r="C7" s="9">
        <v>2009215</v>
      </c>
      <c r="D7" s="9">
        <v>3837182</v>
      </c>
      <c r="E7" s="12">
        <f>D7-C7</f>
        <v>1827967</v>
      </c>
      <c r="F7" s="92">
        <v>91</v>
      </c>
      <c r="G7" s="9">
        <v>86868</v>
      </c>
      <c r="H7" s="9">
        <f>G7+D7</f>
        <v>3924050</v>
      </c>
      <c r="I7" s="12">
        <f>H7-C7</f>
        <v>1914835</v>
      </c>
      <c r="J7" s="105">
        <v>95.302643072045498</v>
      </c>
      <c r="K7" s="58"/>
      <c r="L7" s="58"/>
      <c r="M7" s="58"/>
      <c r="N7" s="58"/>
      <c r="O7" s="58"/>
      <c r="P7" s="58"/>
      <c r="Q7" s="58"/>
      <c r="R7" s="58"/>
      <c r="S7" s="58"/>
      <c r="T7" s="58"/>
      <c r="U7" s="58"/>
      <c r="V7" s="58"/>
      <c r="W7" s="58"/>
      <c r="X7" s="58"/>
      <c r="Y7" s="58"/>
      <c r="Z7" s="58"/>
    </row>
    <row r="8" spans="1:26" x14ac:dyDescent="0.3">
      <c r="A8" s="327"/>
      <c r="B8" s="106" t="s">
        <v>22</v>
      </c>
      <c r="C8" s="17">
        <v>145014</v>
      </c>
      <c r="D8" s="17">
        <v>181953</v>
      </c>
      <c r="E8" s="20">
        <f t="shared" ref="E8:E21" si="0">D8-C8</f>
        <v>36939</v>
      </c>
      <c r="F8" s="89">
        <v>25</v>
      </c>
      <c r="G8" s="17">
        <v>646</v>
      </c>
      <c r="H8" s="17">
        <f t="shared" ref="H8:H18" si="1">G8+D8</f>
        <v>182599</v>
      </c>
      <c r="I8" s="20">
        <f t="shared" ref="I8:I21" si="2">H8-C8</f>
        <v>37585</v>
      </c>
      <c r="J8" s="107">
        <v>25.918187209510801</v>
      </c>
      <c r="K8" s="58"/>
      <c r="L8" s="58"/>
      <c r="M8" s="58"/>
      <c r="N8" s="58"/>
      <c r="O8" s="58"/>
      <c r="P8" s="58"/>
      <c r="Q8" s="58"/>
      <c r="R8" s="58"/>
      <c r="S8" s="58"/>
      <c r="T8" s="58"/>
      <c r="U8" s="58"/>
      <c r="V8" s="58"/>
      <c r="W8" s="58"/>
      <c r="X8" s="58"/>
      <c r="Y8" s="58"/>
      <c r="Z8" s="58"/>
    </row>
    <row r="9" spans="1:26" x14ac:dyDescent="0.3">
      <c r="A9" s="328"/>
      <c r="B9" s="108" t="s">
        <v>23</v>
      </c>
      <c r="C9" s="30">
        <v>2154229</v>
      </c>
      <c r="D9" s="30">
        <v>4019135</v>
      </c>
      <c r="E9" s="25">
        <f t="shared" si="0"/>
        <v>1864906</v>
      </c>
      <c r="F9" s="93">
        <v>87</v>
      </c>
      <c r="G9" s="30">
        <v>87514</v>
      </c>
      <c r="H9" s="30">
        <f t="shared" si="1"/>
        <v>4106649</v>
      </c>
      <c r="I9" s="25">
        <f t="shared" si="2"/>
        <v>1952420</v>
      </c>
      <c r="J9" s="109">
        <v>90.631961597397492</v>
      </c>
      <c r="K9" s="58"/>
      <c r="L9" s="58"/>
      <c r="M9" s="58"/>
      <c r="N9" s="58"/>
      <c r="O9" s="58"/>
      <c r="P9" s="58"/>
      <c r="Q9" s="58"/>
      <c r="R9" s="58"/>
      <c r="S9" s="58"/>
      <c r="T9" s="58"/>
      <c r="U9" s="58"/>
      <c r="V9" s="58"/>
      <c r="W9" s="58"/>
      <c r="X9" s="58"/>
      <c r="Y9" s="58"/>
      <c r="Z9" s="58"/>
    </row>
    <row r="10" spans="1:26" x14ac:dyDescent="0.3">
      <c r="A10" s="326" t="s">
        <v>30</v>
      </c>
      <c r="B10" s="104" t="s">
        <v>21</v>
      </c>
      <c r="C10" s="9">
        <v>1810565</v>
      </c>
      <c r="D10" s="9">
        <v>2650500</v>
      </c>
      <c r="E10" s="12">
        <f>D10-C10</f>
        <v>839935</v>
      </c>
      <c r="F10" s="92">
        <v>46</v>
      </c>
      <c r="G10" s="9">
        <v>623000</v>
      </c>
      <c r="H10" s="9">
        <v>3298400</v>
      </c>
      <c r="I10" s="12">
        <f t="shared" si="2"/>
        <v>1487835</v>
      </c>
      <c r="J10" s="105">
        <v>82</v>
      </c>
      <c r="K10" s="58"/>
      <c r="L10" s="58"/>
      <c r="M10" s="58"/>
      <c r="N10" s="58"/>
      <c r="O10" s="58"/>
      <c r="P10" s="58"/>
      <c r="Q10" s="58"/>
      <c r="R10" s="58"/>
      <c r="S10" s="58"/>
      <c r="T10" s="58"/>
      <c r="U10" s="58"/>
      <c r="V10" s="58"/>
      <c r="W10" s="58"/>
      <c r="X10" s="58"/>
      <c r="Y10" s="58"/>
      <c r="Z10" s="58"/>
    </row>
    <row r="11" spans="1:26" x14ac:dyDescent="0.3">
      <c r="A11" s="327"/>
      <c r="B11" s="106" t="s">
        <v>22</v>
      </c>
      <c r="C11" s="17">
        <v>211455</v>
      </c>
      <c r="D11" s="17">
        <v>278400</v>
      </c>
      <c r="E11" s="20">
        <f>D11-C11</f>
        <v>66945</v>
      </c>
      <c r="F11" s="89">
        <v>32</v>
      </c>
      <c r="G11" s="17">
        <v>5800</v>
      </c>
      <c r="H11" s="17">
        <v>287900</v>
      </c>
      <c r="I11" s="20">
        <f t="shared" si="2"/>
        <v>76445</v>
      </c>
      <c r="J11" s="107">
        <v>36</v>
      </c>
      <c r="K11" s="58"/>
      <c r="L11" s="58"/>
      <c r="M11" s="58"/>
      <c r="N11" s="58"/>
      <c r="O11" s="58"/>
      <c r="P11" s="58"/>
      <c r="Q11" s="58"/>
      <c r="R11" s="58"/>
      <c r="S11" s="58"/>
      <c r="T11" s="58"/>
      <c r="U11" s="58"/>
      <c r="V11" s="58"/>
      <c r="W11" s="58"/>
      <c r="X11" s="58"/>
      <c r="Y11" s="58"/>
      <c r="Z11" s="58"/>
    </row>
    <row r="12" spans="1:26" x14ac:dyDescent="0.3">
      <c r="A12" s="328"/>
      <c r="B12" s="108" t="s">
        <v>23</v>
      </c>
      <c r="C12" s="30">
        <v>2022020</v>
      </c>
      <c r="D12" s="30">
        <v>2928900</v>
      </c>
      <c r="E12" s="25">
        <f>D12-C12</f>
        <v>906880</v>
      </c>
      <c r="F12" s="93">
        <v>45</v>
      </c>
      <c r="G12" s="30">
        <v>628800</v>
      </c>
      <c r="H12" s="30">
        <v>3586300</v>
      </c>
      <c r="I12" s="25">
        <f t="shared" si="2"/>
        <v>1564280</v>
      </c>
      <c r="J12" s="109">
        <v>77</v>
      </c>
      <c r="K12" s="58"/>
      <c r="L12" s="58"/>
      <c r="M12" s="58"/>
      <c r="N12" s="58"/>
      <c r="O12" s="58"/>
      <c r="P12" s="58"/>
      <c r="Q12" s="58"/>
      <c r="R12" s="58"/>
      <c r="S12" s="58"/>
      <c r="T12" s="58"/>
      <c r="U12" s="58"/>
      <c r="V12" s="58"/>
      <c r="W12" s="58"/>
      <c r="X12" s="58"/>
      <c r="Y12" s="58"/>
      <c r="Z12" s="58"/>
    </row>
    <row r="13" spans="1:26" x14ac:dyDescent="0.3">
      <c r="A13" s="326" t="s">
        <v>28</v>
      </c>
      <c r="B13" s="104" t="s">
        <v>21</v>
      </c>
      <c r="C13" s="9">
        <v>977860</v>
      </c>
      <c r="D13" s="9">
        <v>1682000</v>
      </c>
      <c r="E13" s="12">
        <f t="shared" si="0"/>
        <v>704140</v>
      </c>
      <c r="F13" s="92">
        <v>72</v>
      </c>
      <c r="G13" s="9" t="s">
        <v>101</v>
      </c>
      <c r="H13" s="9">
        <v>1778000</v>
      </c>
      <c r="I13" s="12">
        <f t="shared" si="2"/>
        <v>800140</v>
      </c>
      <c r="J13" s="105">
        <v>81.825619209293762</v>
      </c>
      <c r="K13" s="58"/>
      <c r="L13" s="58"/>
      <c r="M13" s="58"/>
      <c r="N13" s="58"/>
      <c r="O13" s="58"/>
      <c r="P13" s="58"/>
      <c r="Q13" s="58"/>
      <c r="R13" s="58"/>
      <c r="S13" s="58"/>
      <c r="T13" s="58"/>
      <c r="U13" s="58"/>
      <c r="V13" s="58"/>
      <c r="W13" s="58"/>
      <c r="X13" s="58"/>
      <c r="Y13" s="58"/>
      <c r="Z13" s="58"/>
    </row>
    <row r="14" spans="1:26" x14ac:dyDescent="0.3">
      <c r="A14" s="327"/>
      <c r="B14" s="106" t="s">
        <v>22</v>
      </c>
      <c r="C14" s="17">
        <v>1326740</v>
      </c>
      <c r="D14" s="17">
        <v>1476700</v>
      </c>
      <c r="E14" s="20">
        <f t="shared" si="0"/>
        <v>149960</v>
      </c>
      <c r="F14" s="89">
        <v>11</v>
      </c>
      <c r="G14" s="17" t="s">
        <v>101</v>
      </c>
      <c r="H14" s="17">
        <v>1482500</v>
      </c>
      <c r="I14" s="20">
        <f t="shared" si="2"/>
        <v>155760</v>
      </c>
      <c r="J14" s="107">
        <v>11.740054569847898</v>
      </c>
      <c r="K14" s="58"/>
      <c r="L14" s="58"/>
      <c r="M14" s="58"/>
      <c r="N14" s="58"/>
      <c r="O14" s="58"/>
      <c r="P14" s="58"/>
      <c r="Q14" s="58"/>
      <c r="R14" s="58"/>
      <c r="S14" s="58"/>
      <c r="T14" s="58"/>
      <c r="U14" s="58"/>
      <c r="V14" s="58"/>
      <c r="W14" s="58"/>
      <c r="X14" s="58"/>
      <c r="Y14" s="58"/>
      <c r="Z14" s="58"/>
    </row>
    <row r="15" spans="1:26" x14ac:dyDescent="0.3">
      <c r="A15" s="328"/>
      <c r="B15" s="108" t="s">
        <v>23</v>
      </c>
      <c r="C15" s="30">
        <v>2304600</v>
      </c>
      <c r="D15" s="30">
        <v>3158700</v>
      </c>
      <c r="E15" s="25">
        <f t="shared" si="0"/>
        <v>854100</v>
      </c>
      <c r="F15" s="93">
        <v>37</v>
      </c>
      <c r="G15" s="30" t="s">
        <v>101</v>
      </c>
      <c r="H15" s="30">
        <v>3260500</v>
      </c>
      <c r="I15" s="25">
        <f t="shared" si="2"/>
        <v>955900</v>
      </c>
      <c r="J15" s="109">
        <v>41.477913737741908</v>
      </c>
      <c r="K15" s="58"/>
      <c r="L15" s="58"/>
      <c r="M15" s="58"/>
      <c r="N15" s="58"/>
      <c r="O15" s="58"/>
      <c r="P15" s="58"/>
      <c r="Q15" s="58"/>
      <c r="R15" s="58"/>
      <c r="S15" s="58"/>
      <c r="T15" s="58"/>
      <c r="U15" s="58"/>
      <c r="V15" s="58"/>
      <c r="W15" s="58"/>
      <c r="X15" s="58"/>
      <c r="Y15" s="58"/>
      <c r="Z15" s="58"/>
    </row>
    <row r="16" spans="1:26" x14ac:dyDescent="0.3">
      <c r="A16" s="326" t="s">
        <v>38</v>
      </c>
      <c r="B16" s="104" t="s">
        <v>21</v>
      </c>
      <c r="C16" s="9">
        <v>602627</v>
      </c>
      <c r="D16" s="9">
        <v>924559</v>
      </c>
      <c r="E16" s="12">
        <f t="shared" si="0"/>
        <v>321932</v>
      </c>
      <c r="F16" s="92">
        <v>53</v>
      </c>
      <c r="G16" s="9">
        <v>95875</v>
      </c>
      <c r="H16" s="9">
        <f t="shared" si="1"/>
        <v>1020434</v>
      </c>
      <c r="I16" s="12">
        <f t="shared" si="2"/>
        <v>417807</v>
      </c>
      <c r="J16" s="105">
        <v>69.33094600806136</v>
      </c>
      <c r="K16" s="58"/>
      <c r="L16" s="58"/>
      <c r="M16" s="58"/>
      <c r="N16" s="58"/>
      <c r="O16" s="58"/>
      <c r="P16" s="58"/>
      <c r="Q16" s="58"/>
      <c r="R16" s="58"/>
      <c r="S16" s="58"/>
      <c r="T16" s="58"/>
      <c r="U16" s="58"/>
      <c r="V16" s="58"/>
      <c r="W16" s="58"/>
      <c r="X16" s="58"/>
      <c r="Y16" s="58"/>
      <c r="Z16" s="58"/>
    </row>
    <row r="17" spans="1:26" x14ac:dyDescent="0.3">
      <c r="A17" s="327"/>
      <c r="B17" s="106" t="s">
        <v>22</v>
      </c>
      <c r="C17" s="17">
        <v>310267</v>
      </c>
      <c r="D17" s="17">
        <v>363981</v>
      </c>
      <c r="E17" s="20">
        <f t="shared" si="0"/>
        <v>53714</v>
      </c>
      <c r="F17" s="89">
        <v>17</v>
      </c>
      <c r="G17" s="17">
        <v>15704</v>
      </c>
      <c r="H17" s="17">
        <f t="shared" si="1"/>
        <v>379685</v>
      </c>
      <c r="I17" s="20">
        <f t="shared" si="2"/>
        <v>69418</v>
      </c>
      <c r="J17" s="107">
        <v>22.373633032194849</v>
      </c>
      <c r="K17" s="58"/>
      <c r="L17" s="58"/>
      <c r="M17" s="58"/>
      <c r="N17" s="58"/>
      <c r="O17" s="58"/>
      <c r="P17" s="58"/>
      <c r="Q17" s="58"/>
      <c r="R17" s="58"/>
      <c r="S17" s="58"/>
      <c r="T17" s="58"/>
      <c r="U17" s="58"/>
      <c r="V17" s="58"/>
      <c r="W17" s="58"/>
      <c r="X17" s="58"/>
      <c r="Y17" s="58"/>
      <c r="Z17" s="58"/>
    </row>
    <row r="18" spans="1:26" x14ac:dyDescent="0.3">
      <c r="A18" s="328"/>
      <c r="B18" s="108" t="s">
        <v>23</v>
      </c>
      <c r="C18" s="30">
        <v>912894</v>
      </c>
      <c r="D18" s="30">
        <v>1288540</v>
      </c>
      <c r="E18" s="25">
        <f t="shared" si="0"/>
        <v>375646</v>
      </c>
      <c r="F18" s="93">
        <v>41</v>
      </c>
      <c r="G18" s="30">
        <v>111579</v>
      </c>
      <c r="H18" s="30">
        <f t="shared" si="1"/>
        <v>1400119</v>
      </c>
      <c r="I18" s="25">
        <f t="shared" si="2"/>
        <v>487225</v>
      </c>
      <c r="J18" s="109">
        <v>53.371475768271011</v>
      </c>
      <c r="K18" s="58"/>
      <c r="L18" s="58"/>
      <c r="M18" s="58"/>
      <c r="N18" s="58"/>
      <c r="O18" s="58"/>
      <c r="P18" s="58"/>
      <c r="Q18" s="58"/>
      <c r="R18" s="58"/>
      <c r="S18" s="58"/>
      <c r="T18" s="58"/>
      <c r="U18" s="58"/>
      <c r="V18" s="58"/>
      <c r="W18" s="58"/>
      <c r="X18" s="58"/>
      <c r="Y18" s="58"/>
      <c r="Z18" s="58"/>
    </row>
    <row r="19" spans="1:26" x14ac:dyDescent="0.3">
      <c r="A19" s="326" t="s">
        <v>41</v>
      </c>
      <c r="B19" s="104" t="s">
        <v>21</v>
      </c>
      <c r="C19" s="9">
        <v>5400267</v>
      </c>
      <c r="D19" s="9">
        <v>9094241</v>
      </c>
      <c r="E19" s="12">
        <f t="shared" si="0"/>
        <v>3693974</v>
      </c>
      <c r="F19" s="92">
        <v>68</v>
      </c>
      <c r="G19" s="9">
        <v>805743</v>
      </c>
      <c r="H19" s="9">
        <v>10020884</v>
      </c>
      <c r="I19" s="12">
        <f t="shared" si="2"/>
        <v>4620617</v>
      </c>
      <c r="J19" s="105">
        <v>86</v>
      </c>
      <c r="K19" s="58"/>
      <c r="L19" s="58"/>
      <c r="M19" s="58"/>
      <c r="N19" s="58"/>
      <c r="O19" s="58"/>
      <c r="P19" s="58"/>
      <c r="Q19" s="58"/>
      <c r="R19" s="58"/>
      <c r="S19" s="58"/>
      <c r="T19" s="58"/>
      <c r="U19" s="58"/>
      <c r="V19" s="58"/>
      <c r="W19" s="58"/>
      <c r="X19" s="58"/>
      <c r="Y19" s="58"/>
      <c r="Z19" s="58"/>
    </row>
    <row r="20" spans="1:26" x14ac:dyDescent="0.3">
      <c r="A20" s="327"/>
      <c r="B20" s="106" t="s">
        <v>22</v>
      </c>
      <c r="C20" s="17">
        <v>1993476</v>
      </c>
      <c r="D20" s="17">
        <v>2301034</v>
      </c>
      <c r="E20" s="20">
        <f t="shared" si="0"/>
        <v>307558</v>
      </c>
      <c r="F20" s="89">
        <v>15</v>
      </c>
      <c r="G20" s="17">
        <v>22150</v>
      </c>
      <c r="H20" s="17">
        <v>2332684</v>
      </c>
      <c r="I20" s="20">
        <f t="shared" si="2"/>
        <v>339208</v>
      </c>
      <c r="J20" s="107">
        <v>17</v>
      </c>
      <c r="K20" s="58"/>
      <c r="L20" s="58"/>
      <c r="M20" s="58"/>
      <c r="N20" s="58"/>
      <c r="O20" s="58"/>
      <c r="P20" s="58"/>
      <c r="Q20" s="58"/>
      <c r="R20" s="58"/>
      <c r="S20" s="58"/>
      <c r="T20" s="58"/>
      <c r="U20" s="58"/>
      <c r="V20" s="58"/>
      <c r="W20" s="58"/>
      <c r="X20" s="58"/>
      <c r="Y20" s="58"/>
      <c r="Z20" s="58"/>
    </row>
    <row r="21" spans="1:26" x14ac:dyDescent="0.3">
      <c r="A21" s="328"/>
      <c r="B21" s="108" t="s">
        <v>23</v>
      </c>
      <c r="C21" s="30">
        <v>7393743</v>
      </c>
      <c r="D21" s="30">
        <v>11395275</v>
      </c>
      <c r="E21" s="25">
        <f t="shared" si="0"/>
        <v>4001532</v>
      </c>
      <c r="F21" s="93">
        <v>54</v>
      </c>
      <c r="G21" s="30">
        <v>827893</v>
      </c>
      <c r="H21" s="30">
        <v>12353568</v>
      </c>
      <c r="I21" s="25">
        <f t="shared" si="2"/>
        <v>4959825</v>
      </c>
      <c r="J21" s="109">
        <v>67</v>
      </c>
      <c r="K21" s="58"/>
      <c r="L21" s="58"/>
      <c r="M21" s="58"/>
      <c r="N21" s="58"/>
      <c r="O21" s="58"/>
      <c r="P21" s="58"/>
      <c r="Q21" s="58"/>
      <c r="R21" s="58"/>
      <c r="S21" s="58"/>
      <c r="T21" s="58"/>
      <c r="U21" s="58"/>
      <c r="V21" s="58"/>
      <c r="W21" s="58"/>
      <c r="X21" s="58"/>
      <c r="Y21" s="58"/>
      <c r="Z21" s="58"/>
    </row>
    <row r="22" spans="1:26" ht="91.5" customHeight="1" x14ac:dyDescent="0.3">
      <c r="A22" s="299" t="s">
        <v>129</v>
      </c>
      <c r="B22" s="299"/>
      <c r="C22" s="299"/>
      <c r="D22" s="299"/>
      <c r="E22" s="299"/>
      <c r="F22" s="299"/>
      <c r="G22" s="299"/>
      <c r="H22" s="299"/>
      <c r="I22" s="299"/>
      <c r="J22" s="299"/>
      <c r="K22" s="58"/>
      <c r="L22" s="58"/>
      <c r="M22" s="58"/>
      <c r="N22" s="58"/>
      <c r="O22" s="58"/>
      <c r="P22" s="58"/>
      <c r="Q22" s="58"/>
      <c r="R22" s="58"/>
      <c r="S22" s="58"/>
      <c r="T22" s="58"/>
      <c r="U22" s="58"/>
      <c r="V22" s="58"/>
      <c r="W22" s="58"/>
      <c r="X22" s="58"/>
      <c r="Y22" s="58"/>
      <c r="Z22" s="58"/>
    </row>
    <row r="23" spans="1:26" x14ac:dyDescent="0.3">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x14ac:dyDescent="0.3">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x14ac:dyDescent="0.3">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3">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x14ac:dyDescent="0.3">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x14ac:dyDescent="0.3">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x14ac:dyDescent="0.3">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3">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x14ac:dyDescent="0.3">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x14ac:dyDescent="0.3">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x14ac:dyDescent="0.3">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x14ac:dyDescent="0.3">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x14ac:dyDescent="0.3">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x14ac:dyDescent="0.3">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x14ac:dyDescent="0.3">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sheetData>
  <mergeCells count="15">
    <mergeCell ref="A22:J22"/>
    <mergeCell ref="A3:J3"/>
    <mergeCell ref="A4:A5"/>
    <mergeCell ref="B4:B5"/>
    <mergeCell ref="C4:C5"/>
    <mergeCell ref="D4:D5"/>
    <mergeCell ref="E4:F4"/>
    <mergeCell ref="G4:G5"/>
    <mergeCell ref="H4:H5"/>
    <mergeCell ref="I4:J4"/>
    <mergeCell ref="A7:A9"/>
    <mergeCell ref="A10:A12"/>
    <mergeCell ref="A13:A15"/>
    <mergeCell ref="A16:A18"/>
    <mergeCell ref="A19:A21"/>
  </mergeCells>
  <hyperlinks>
    <hyperlink ref="A1" location="Index!A1" display="Return to Index pag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workbookViewId="0">
      <pane ySplit="6" topLeftCell="A7" activePane="bottomLeft" state="frozen"/>
      <selection pane="bottomLeft"/>
    </sheetView>
  </sheetViews>
  <sheetFormatPr defaultRowHeight="14.4" x14ac:dyDescent="0.3"/>
  <cols>
    <col min="1" max="1" width="29.33203125" customWidth="1"/>
    <col min="2" max="11" width="14.33203125" customWidth="1"/>
  </cols>
  <sheetData>
    <row r="1" spans="1:26" x14ac:dyDescent="0.3">
      <c r="A1" s="57" t="s">
        <v>63</v>
      </c>
      <c r="B1" s="58"/>
      <c r="C1" s="58"/>
      <c r="D1" s="58"/>
      <c r="E1" s="58"/>
      <c r="F1" s="58"/>
      <c r="G1" s="58"/>
      <c r="H1" s="58"/>
      <c r="I1" s="58"/>
      <c r="J1" s="58"/>
      <c r="K1" s="58"/>
      <c r="L1" s="58"/>
      <c r="M1" s="58"/>
      <c r="N1" s="58"/>
      <c r="O1" s="58"/>
      <c r="P1" s="58"/>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15.6" x14ac:dyDescent="0.3">
      <c r="A3" s="329" t="s">
        <v>288</v>
      </c>
      <c r="B3" s="329"/>
      <c r="C3" s="329"/>
      <c r="D3" s="329"/>
      <c r="E3" s="329"/>
      <c r="F3" s="329"/>
      <c r="G3" s="329"/>
      <c r="H3" s="329"/>
      <c r="I3" s="329"/>
      <c r="J3" s="329"/>
      <c r="K3" s="329"/>
      <c r="L3" s="58"/>
      <c r="M3" s="58"/>
      <c r="N3" s="58"/>
      <c r="O3" s="58"/>
      <c r="P3" s="58"/>
      <c r="Q3" s="58"/>
      <c r="R3" s="58"/>
      <c r="S3" s="58"/>
      <c r="T3" s="58"/>
      <c r="U3" s="58"/>
      <c r="V3" s="58"/>
      <c r="W3" s="58"/>
      <c r="X3" s="58"/>
      <c r="Y3" s="58"/>
      <c r="Z3" s="58"/>
    </row>
    <row r="4" spans="1:26" ht="27.6" customHeight="1" x14ac:dyDescent="0.3">
      <c r="A4" s="304" t="s">
        <v>0</v>
      </c>
      <c r="B4" s="308" t="s">
        <v>1</v>
      </c>
      <c r="C4" s="308" t="s">
        <v>146</v>
      </c>
      <c r="D4" s="312" t="s">
        <v>131</v>
      </c>
      <c r="E4" s="332" t="s">
        <v>147</v>
      </c>
      <c r="F4" s="313" t="s">
        <v>148</v>
      </c>
      <c r="G4" s="312" t="s">
        <v>149</v>
      </c>
      <c r="H4" s="313" t="s">
        <v>150</v>
      </c>
      <c r="I4" s="310" t="s">
        <v>151</v>
      </c>
      <c r="J4" s="325"/>
      <c r="K4" s="312" t="s">
        <v>152</v>
      </c>
      <c r="L4" s="58"/>
      <c r="M4" s="58"/>
      <c r="N4" s="58"/>
      <c r="O4" s="58"/>
      <c r="P4" s="58"/>
      <c r="Q4" s="58"/>
      <c r="R4" s="58"/>
      <c r="S4" s="58"/>
      <c r="T4" s="58"/>
      <c r="U4" s="58"/>
      <c r="V4" s="58"/>
      <c r="W4" s="58"/>
      <c r="X4" s="58"/>
      <c r="Y4" s="58"/>
      <c r="Z4" s="58"/>
    </row>
    <row r="5" spans="1:26" ht="17.399999999999999" customHeight="1" x14ac:dyDescent="0.3">
      <c r="A5" s="305"/>
      <c r="B5" s="309"/>
      <c r="C5" s="309"/>
      <c r="D5" s="314"/>
      <c r="E5" s="300"/>
      <c r="F5" s="315"/>
      <c r="G5" s="314"/>
      <c r="H5" s="315"/>
      <c r="I5" s="248" t="s">
        <v>153</v>
      </c>
      <c r="J5" s="249" t="s">
        <v>120</v>
      </c>
      <c r="K5" s="314"/>
      <c r="L5" s="58"/>
      <c r="M5" s="58"/>
      <c r="N5" s="58"/>
      <c r="O5" s="58"/>
      <c r="P5" s="58"/>
      <c r="Q5" s="58"/>
      <c r="R5" s="58"/>
      <c r="S5" s="58"/>
      <c r="T5" s="58"/>
      <c r="U5" s="58"/>
      <c r="V5" s="58"/>
      <c r="W5" s="58"/>
      <c r="X5" s="58"/>
      <c r="Y5" s="58"/>
      <c r="Z5" s="58"/>
    </row>
    <row r="6" spans="1:26" ht="31.8" x14ac:dyDescent="0.3">
      <c r="A6" s="120" t="s">
        <v>249</v>
      </c>
      <c r="B6" s="5" t="s">
        <v>12</v>
      </c>
      <c r="C6" s="5" t="s">
        <v>69</v>
      </c>
      <c r="D6" s="6" t="s">
        <v>138</v>
      </c>
      <c r="E6" s="252" t="s">
        <v>154</v>
      </c>
      <c r="F6" s="253" t="s">
        <v>250</v>
      </c>
      <c r="G6" s="252" t="s">
        <v>139</v>
      </c>
      <c r="H6" s="252" t="s">
        <v>251</v>
      </c>
      <c r="I6" s="6" t="s">
        <v>252</v>
      </c>
      <c r="J6" s="253" t="s">
        <v>253</v>
      </c>
      <c r="K6" s="6"/>
      <c r="L6" s="58"/>
      <c r="M6" s="58"/>
      <c r="N6" s="58"/>
      <c r="O6" s="58"/>
      <c r="P6" s="58"/>
      <c r="Q6" s="58"/>
      <c r="R6" s="58"/>
      <c r="S6" s="58"/>
      <c r="T6" s="58"/>
      <c r="U6" s="58"/>
      <c r="V6" s="58"/>
      <c r="W6" s="58"/>
      <c r="X6" s="58"/>
      <c r="Y6" s="58"/>
      <c r="Z6" s="58"/>
    </row>
    <row r="7" spans="1:26" ht="12" customHeight="1" x14ac:dyDescent="0.3">
      <c r="A7" s="330" t="s">
        <v>19</v>
      </c>
      <c r="B7" s="330"/>
      <c r="C7" s="330"/>
      <c r="D7" s="330"/>
      <c r="E7" s="330"/>
      <c r="F7" s="330"/>
      <c r="G7" s="330"/>
      <c r="H7" s="330"/>
      <c r="I7" s="330"/>
      <c r="J7" s="330"/>
      <c r="K7" s="330"/>
      <c r="L7" s="58"/>
      <c r="M7" s="58"/>
      <c r="N7" s="58"/>
      <c r="O7" s="58"/>
      <c r="P7" s="58"/>
      <c r="Q7" s="58"/>
      <c r="R7" s="58"/>
      <c r="S7" s="58"/>
      <c r="T7" s="58"/>
      <c r="U7" s="58"/>
      <c r="V7" s="58"/>
      <c r="W7" s="58"/>
      <c r="X7" s="58"/>
      <c r="Y7" s="58"/>
      <c r="Z7" s="58"/>
    </row>
    <row r="8" spans="1:26" ht="12" customHeight="1" x14ac:dyDescent="0.3">
      <c r="A8" s="240" t="s">
        <v>20</v>
      </c>
      <c r="B8" s="208">
        <v>814000</v>
      </c>
      <c r="C8" s="208">
        <v>533411.75</v>
      </c>
      <c r="D8" s="154">
        <v>98326</v>
      </c>
      <c r="E8" s="209">
        <v>47032</v>
      </c>
      <c r="F8" s="158">
        <v>47.8327197282509</v>
      </c>
      <c r="G8" s="154">
        <v>69596</v>
      </c>
      <c r="H8" s="158">
        <v>70.780871793828695</v>
      </c>
      <c r="I8" s="154">
        <v>22564</v>
      </c>
      <c r="J8" s="158">
        <v>47.975846232352403</v>
      </c>
      <c r="K8" s="53">
        <v>47</v>
      </c>
      <c r="L8" s="58"/>
      <c r="M8" s="58"/>
      <c r="N8" s="58"/>
      <c r="O8" s="58"/>
      <c r="P8" s="58"/>
      <c r="Q8" s="58"/>
      <c r="R8" s="58"/>
      <c r="S8" s="58"/>
      <c r="T8" s="58"/>
      <c r="U8" s="58"/>
      <c r="V8" s="58"/>
      <c r="W8" s="58"/>
      <c r="X8" s="58"/>
      <c r="Y8" s="58"/>
      <c r="Z8" s="58"/>
    </row>
    <row r="9" spans="1:26" ht="12" customHeight="1" x14ac:dyDescent="0.3">
      <c r="A9" s="241" t="s">
        <v>24</v>
      </c>
      <c r="B9" s="201">
        <v>3907000</v>
      </c>
      <c r="C9" s="201">
        <v>2166601</v>
      </c>
      <c r="D9" s="161">
        <v>654599</v>
      </c>
      <c r="E9" s="200">
        <v>127010</v>
      </c>
      <c r="F9" s="165">
        <v>19.402718305405301</v>
      </c>
      <c r="G9" s="161">
        <v>371125</v>
      </c>
      <c r="H9" s="165">
        <v>56.695014810594003</v>
      </c>
      <c r="I9" s="161">
        <v>244115</v>
      </c>
      <c r="J9" s="165">
        <v>192.201401464452</v>
      </c>
      <c r="K9" s="52">
        <v>144</v>
      </c>
      <c r="L9" s="58"/>
      <c r="M9" s="58"/>
      <c r="N9" s="58"/>
      <c r="O9" s="58"/>
      <c r="P9" s="58"/>
      <c r="Q9" s="58"/>
      <c r="R9" s="58"/>
      <c r="S9" s="58"/>
      <c r="T9" s="58"/>
      <c r="U9" s="58"/>
      <c r="V9" s="58"/>
      <c r="W9" s="58"/>
      <c r="X9" s="58"/>
      <c r="Y9" s="58"/>
      <c r="Z9" s="58"/>
    </row>
    <row r="10" spans="1:26" ht="12" customHeight="1" x14ac:dyDescent="0.3">
      <c r="A10" s="241" t="s">
        <v>25</v>
      </c>
      <c r="B10" s="201">
        <v>5790000</v>
      </c>
      <c r="C10" s="201">
        <v>3174598</v>
      </c>
      <c r="D10" s="161">
        <v>1030023</v>
      </c>
      <c r="E10" s="200">
        <v>532859</v>
      </c>
      <c r="F10" s="165">
        <v>51.732728298300103</v>
      </c>
      <c r="G10" s="161">
        <v>738989</v>
      </c>
      <c r="H10" s="165">
        <v>71.744902783724299</v>
      </c>
      <c r="I10" s="161">
        <v>206130</v>
      </c>
      <c r="J10" s="165">
        <v>38.683779386291697</v>
      </c>
      <c r="K10" s="52">
        <v>179</v>
      </c>
      <c r="L10" s="58"/>
      <c r="M10" s="58"/>
      <c r="N10" s="58"/>
      <c r="O10" s="58"/>
      <c r="P10" s="58"/>
      <c r="Q10" s="58"/>
      <c r="R10" s="58"/>
      <c r="S10" s="58"/>
      <c r="T10" s="58"/>
      <c r="U10" s="58"/>
      <c r="V10" s="58"/>
      <c r="W10" s="58"/>
      <c r="X10" s="58"/>
      <c r="Y10" s="58"/>
      <c r="Z10" s="58"/>
    </row>
    <row r="11" spans="1:26" ht="12" customHeight="1" x14ac:dyDescent="0.3">
      <c r="A11" s="241" t="s">
        <v>26</v>
      </c>
      <c r="B11" s="201">
        <v>4512000</v>
      </c>
      <c r="C11" s="201">
        <v>2445600</v>
      </c>
      <c r="D11" s="161">
        <v>753412</v>
      </c>
      <c r="E11" s="200">
        <v>407029</v>
      </c>
      <c r="F11" s="165">
        <v>54.024756706821798</v>
      </c>
      <c r="G11" s="161">
        <v>562627</v>
      </c>
      <c r="H11" s="165">
        <v>74.677201849718301</v>
      </c>
      <c r="I11" s="161">
        <v>155598</v>
      </c>
      <c r="J11" s="165">
        <v>38.227742986372</v>
      </c>
      <c r="K11" s="52">
        <v>108</v>
      </c>
      <c r="L11" s="58"/>
      <c r="M11" s="58"/>
      <c r="N11" s="58"/>
      <c r="O11" s="58"/>
      <c r="P11" s="58"/>
      <c r="Q11" s="58"/>
      <c r="R11" s="58"/>
      <c r="S11" s="58"/>
      <c r="T11" s="58"/>
      <c r="U11" s="58"/>
      <c r="V11" s="58"/>
      <c r="W11" s="58"/>
      <c r="X11" s="58"/>
      <c r="Y11" s="58"/>
      <c r="Z11" s="58"/>
    </row>
    <row r="12" spans="1:26" ht="12" customHeight="1" x14ac:dyDescent="0.3">
      <c r="A12" s="251" t="s">
        <v>27</v>
      </c>
      <c r="B12" s="205">
        <v>15023000</v>
      </c>
      <c r="C12" s="205">
        <v>8320210.75</v>
      </c>
      <c r="D12" s="168">
        <v>2536360</v>
      </c>
      <c r="E12" s="204">
        <v>1113930</v>
      </c>
      <c r="F12" s="172">
        <v>43.918450062293999</v>
      </c>
      <c r="G12" s="168">
        <v>1742337</v>
      </c>
      <c r="H12" s="172">
        <v>68.694388809159605</v>
      </c>
      <c r="I12" s="168">
        <v>628407</v>
      </c>
      <c r="J12" s="172">
        <v>56.413508927850003</v>
      </c>
      <c r="K12" s="55">
        <v>364</v>
      </c>
      <c r="L12" s="58"/>
      <c r="M12" s="58"/>
      <c r="N12" s="58"/>
      <c r="O12" s="58"/>
      <c r="P12" s="58"/>
      <c r="Q12" s="58"/>
      <c r="R12" s="58"/>
      <c r="S12" s="58"/>
      <c r="T12" s="58"/>
      <c r="U12" s="58"/>
      <c r="V12" s="58"/>
      <c r="W12" s="58"/>
      <c r="X12" s="58"/>
      <c r="Y12" s="58"/>
      <c r="Z12" s="58"/>
    </row>
    <row r="13" spans="1:26" ht="12" customHeight="1" x14ac:dyDescent="0.3">
      <c r="A13" s="330" t="s">
        <v>28</v>
      </c>
      <c r="B13" s="330"/>
      <c r="C13" s="330"/>
      <c r="D13" s="330"/>
      <c r="E13" s="330"/>
      <c r="F13" s="330"/>
      <c r="G13" s="330"/>
      <c r="H13" s="330"/>
      <c r="I13" s="330"/>
      <c r="J13" s="330"/>
      <c r="K13" s="330"/>
      <c r="L13" s="58"/>
      <c r="M13" s="58"/>
      <c r="N13" s="58"/>
      <c r="O13" s="58"/>
      <c r="P13" s="58"/>
      <c r="Q13" s="58"/>
      <c r="R13" s="58"/>
      <c r="S13" s="58"/>
      <c r="T13" s="58"/>
      <c r="U13" s="58"/>
      <c r="V13" s="58"/>
      <c r="W13" s="58"/>
      <c r="X13" s="58"/>
      <c r="Y13" s="58"/>
      <c r="Z13" s="58"/>
    </row>
    <row r="14" spans="1:26" ht="12" customHeight="1" x14ac:dyDescent="0.3">
      <c r="A14" s="177" t="s">
        <v>29</v>
      </c>
      <c r="B14" s="210">
        <v>6796000</v>
      </c>
      <c r="C14" s="210">
        <v>3204700</v>
      </c>
      <c r="D14" s="178">
        <v>1246400</v>
      </c>
      <c r="E14" s="211">
        <v>682000</v>
      </c>
      <c r="F14" s="182">
        <v>54.717586649550697</v>
      </c>
      <c r="G14" s="178">
        <v>848700</v>
      </c>
      <c r="H14" s="182">
        <v>68.092105263157904</v>
      </c>
      <c r="I14" s="178">
        <v>166700</v>
      </c>
      <c r="J14" s="182">
        <v>24.4428152492669</v>
      </c>
      <c r="K14" s="212">
        <v>43</v>
      </c>
      <c r="L14" s="58"/>
      <c r="M14" s="58"/>
      <c r="N14" s="58"/>
      <c r="O14" s="58"/>
      <c r="P14" s="58"/>
      <c r="Q14" s="58"/>
      <c r="R14" s="58"/>
      <c r="S14" s="58"/>
      <c r="T14" s="58"/>
      <c r="U14" s="58"/>
      <c r="V14" s="58"/>
      <c r="W14" s="58"/>
      <c r="X14" s="58"/>
      <c r="Y14" s="58"/>
      <c r="Z14" s="58"/>
    </row>
    <row r="15" spans="1:26" ht="12" customHeight="1" x14ac:dyDescent="0.3">
      <c r="A15" s="330" t="s">
        <v>30</v>
      </c>
      <c r="B15" s="330"/>
      <c r="C15" s="330"/>
      <c r="D15" s="330"/>
      <c r="E15" s="330"/>
      <c r="F15" s="330"/>
      <c r="G15" s="330"/>
      <c r="H15" s="330"/>
      <c r="I15" s="330"/>
      <c r="J15" s="330"/>
      <c r="K15" s="330"/>
      <c r="L15" s="58"/>
      <c r="M15" s="58"/>
      <c r="N15" s="58"/>
      <c r="O15" s="58"/>
      <c r="P15" s="58"/>
      <c r="Q15" s="58"/>
      <c r="R15" s="58"/>
      <c r="S15" s="58"/>
      <c r="T15" s="58"/>
      <c r="U15" s="58"/>
      <c r="V15" s="58"/>
      <c r="W15" s="58"/>
      <c r="X15" s="58"/>
      <c r="Y15" s="58"/>
      <c r="Z15" s="58"/>
    </row>
    <row r="16" spans="1:26" ht="12" customHeight="1" x14ac:dyDescent="0.3">
      <c r="A16" s="240" t="s">
        <v>103</v>
      </c>
      <c r="B16" s="208">
        <v>1225000</v>
      </c>
      <c r="C16" s="208">
        <v>1078056.8</v>
      </c>
      <c r="D16" s="154">
        <v>224675</v>
      </c>
      <c r="E16" s="209">
        <v>149952</v>
      </c>
      <c r="F16" s="158">
        <v>66.741738066095493</v>
      </c>
      <c r="G16" s="154">
        <v>152803</v>
      </c>
      <c r="H16" s="158">
        <v>68.010682096361407</v>
      </c>
      <c r="I16" s="154">
        <v>2851</v>
      </c>
      <c r="J16" s="158">
        <v>1.90127507469057</v>
      </c>
      <c r="K16" s="53">
        <v>26</v>
      </c>
      <c r="L16" s="58"/>
      <c r="M16" s="58"/>
      <c r="N16" s="58"/>
      <c r="O16" s="58"/>
      <c r="P16" s="58"/>
      <c r="Q16" s="58"/>
      <c r="R16" s="58"/>
      <c r="S16" s="58"/>
      <c r="T16" s="58"/>
      <c r="U16" s="58"/>
      <c r="V16" s="58"/>
      <c r="W16" s="58"/>
      <c r="X16" s="58"/>
      <c r="Y16" s="58"/>
      <c r="Z16" s="58"/>
    </row>
    <row r="17" spans="1:26" ht="12" customHeight="1" x14ac:dyDescent="0.3">
      <c r="A17" s="241" t="s">
        <v>104</v>
      </c>
      <c r="B17" s="201">
        <v>1130000</v>
      </c>
      <c r="C17" s="201">
        <v>691721</v>
      </c>
      <c r="D17" s="161">
        <v>25951</v>
      </c>
      <c r="E17" s="200">
        <v>14077</v>
      </c>
      <c r="F17" s="165">
        <v>54.244537782744402</v>
      </c>
      <c r="G17" s="161">
        <v>22000</v>
      </c>
      <c r="H17" s="165">
        <v>84.775153173288103</v>
      </c>
      <c r="I17" s="161">
        <v>7923</v>
      </c>
      <c r="J17" s="165">
        <v>56.283298998366099</v>
      </c>
      <c r="K17" s="52">
        <v>16</v>
      </c>
      <c r="L17" s="58"/>
      <c r="M17" s="58"/>
      <c r="N17" s="58"/>
      <c r="O17" s="58"/>
      <c r="P17" s="58"/>
      <c r="Q17" s="58"/>
      <c r="R17" s="58"/>
      <c r="S17" s="58"/>
      <c r="T17" s="58"/>
      <c r="U17" s="58"/>
      <c r="V17" s="58"/>
      <c r="W17" s="58"/>
      <c r="X17" s="58"/>
      <c r="Y17" s="58"/>
      <c r="Z17" s="58"/>
    </row>
    <row r="18" spans="1:26" ht="12" customHeight="1" x14ac:dyDescent="0.3">
      <c r="A18" s="241" t="s">
        <v>105</v>
      </c>
      <c r="B18" s="201">
        <v>2318000</v>
      </c>
      <c r="C18" s="201">
        <v>1251511</v>
      </c>
      <c r="D18" s="161">
        <v>259465</v>
      </c>
      <c r="E18" s="200">
        <v>98038</v>
      </c>
      <c r="F18" s="165">
        <v>37.7846723064768</v>
      </c>
      <c r="G18" s="161">
        <v>147530</v>
      </c>
      <c r="H18" s="165">
        <v>56.859306650222599</v>
      </c>
      <c r="I18" s="161">
        <v>49492</v>
      </c>
      <c r="J18" s="165">
        <v>50.482465982578198</v>
      </c>
      <c r="K18" s="52">
        <v>15</v>
      </c>
      <c r="L18" s="58"/>
      <c r="M18" s="58"/>
      <c r="N18" s="58"/>
      <c r="O18" s="58"/>
      <c r="P18" s="58"/>
      <c r="Q18" s="58"/>
      <c r="R18" s="58"/>
      <c r="S18" s="58"/>
      <c r="T18" s="58"/>
      <c r="U18" s="58"/>
      <c r="V18" s="58"/>
      <c r="W18" s="58"/>
      <c r="X18" s="58"/>
      <c r="Y18" s="58"/>
      <c r="Z18" s="58"/>
    </row>
    <row r="19" spans="1:26" ht="12" customHeight="1" x14ac:dyDescent="0.3">
      <c r="A19" s="241" t="s">
        <v>106</v>
      </c>
      <c r="B19" s="201">
        <v>2662000</v>
      </c>
      <c r="C19" s="201">
        <v>1425660</v>
      </c>
      <c r="D19" s="161">
        <v>208260</v>
      </c>
      <c r="E19" s="200">
        <v>87575</v>
      </c>
      <c r="F19" s="165">
        <v>42.050801882262597</v>
      </c>
      <c r="G19" s="161">
        <v>139013</v>
      </c>
      <c r="H19" s="165">
        <v>66.749735907039295</v>
      </c>
      <c r="I19" s="161">
        <v>51438</v>
      </c>
      <c r="J19" s="165">
        <v>58.735940622323703</v>
      </c>
      <c r="K19" s="52">
        <v>39</v>
      </c>
      <c r="L19" s="58"/>
      <c r="M19" s="58"/>
      <c r="N19" s="58"/>
      <c r="O19" s="58"/>
      <c r="P19" s="58"/>
      <c r="Q19" s="58"/>
      <c r="R19" s="58"/>
      <c r="S19" s="58"/>
      <c r="T19" s="58"/>
      <c r="U19" s="58"/>
      <c r="V19" s="58"/>
      <c r="W19" s="58"/>
      <c r="X19" s="58"/>
      <c r="Y19" s="58"/>
      <c r="Z19" s="58"/>
    </row>
    <row r="20" spans="1:26" ht="12" customHeight="1" x14ac:dyDescent="0.3">
      <c r="A20" s="241" t="s">
        <v>36</v>
      </c>
      <c r="B20" s="201">
        <v>5779000</v>
      </c>
      <c r="C20" s="201">
        <v>968002</v>
      </c>
      <c r="D20" s="161">
        <v>123462</v>
      </c>
      <c r="E20" s="200">
        <v>69309</v>
      </c>
      <c r="F20" s="165">
        <v>56.137920979734702</v>
      </c>
      <c r="G20" s="161">
        <v>110355</v>
      </c>
      <c r="H20" s="165">
        <v>89.3837780045682</v>
      </c>
      <c r="I20" s="161">
        <v>41046</v>
      </c>
      <c r="J20" s="165">
        <v>59.221746093580897</v>
      </c>
      <c r="K20" s="52">
        <v>63</v>
      </c>
      <c r="L20" s="58"/>
      <c r="M20" s="58"/>
      <c r="N20" s="58"/>
      <c r="O20" s="58"/>
      <c r="P20" s="58"/>
      <c r="Q20" s="58"/>
      <c r="R20" s="58"/>
      <c r="S20" s="58"/>
      <c r="T20" s="58"/>
      <c r="U20" s="58"/>
      <c r="V20" s="58"/>
      <c r="W20" s="58"/>
      <c r="X20" s="58"/>
      <c r="Y20" s="58"/>
      <c r="Z20" s="58"/>
    </row>
    <row r="21" spans="1:26" ht="12" customHeight="1" x14ac:dyDescent="0.3">
      <c r="A21" s="251" t="s">
        <v>37</v>
      </c>
      <c r="B21" s="205">
        <v>13114000</v>
      </c>
      <c r="C21" s="205">
        <v>5414950.7999999998</v>
      </c>
      <c r="D21" s="168">
        <v>841813</v>
      </c>
      <c r="E21" s="204">
        <v>418951</v>
      </c>
      <c r="F21" s="172">
        <v>49.767703753684003</v>
      </c>
      <c r="G21" s="168">
        <v>571701</v>
      </c>
      <c r="H21" s="172">
        <v>67.913063827714694</v>
      </c>
      <c r="I21" s="168">
        <v>152750</v>
      </c>
      <c r="J21" s="172">
        <v>36.460111086976802</v>
      </c>
      <c r="K21" s="55">
        <v>101</v>
      </c>
      <c r="L21" s="58"/>
      <c r="M21" s="58"/>
      <c r="N21" s="58"/>
      <c r="O21" s="58"/>
      <c r="P21" s="58"/>
      <c r="Q21" s="58"/>
      <c r="R21" s="58"/>
      <c r="S21" s="58"/>
      <c r="T21" s="58"/>
      <c r="U21" s="58"/>
      <c r="V21" s="58"/>
      <c r="W21" s="58"/>
      <c r="X21" s="58"/>
      <c r="Y21" s="58"/>
      <c r="Z21" s="58"/>
    </row>
    <row r="22" spans="1:26" ht="12" customHeight="1" x14ac:dyDescent="0.3">
      <c r="A22" s="331" t="s">
        <v>38</v>
      </c>
      <c r="B22" s="331"/>
      <c r="C22" s="331"/>
      <c r="D22" s="331"/>
      <c r="E22" s="331"/>
      <c r="F22" s="331"/>
      <c r="G22" s="331"/>
      <c r="H22" s="331"/>
      <c r="I22" s="331"/>
      <c r="J22" s="331"/>
      <c r="K22" s="331"/>
      <c r="L22" s="58"/>
      <c r="M22" s="58"/>
      <c r="N22" s="58"/>
      <c r="O22" s="58"/>
      <c r="P22" s="58"/>
      <c r="Q22" s="58"/>
      <c r="R22" s="58"/>
      <c r="S22" s="58"/>
      <c r="T22" s="58"/>
      <c r="U22" s="58"/>
      <c r="V22" s="58"/>
      <c r="W22" s="58"/>
      <c r="X22" s="58"/>
      <c r="Y22" s="58"/>
      <c r="Z22" s="58"/>
    </row>
    <row r="23" spans="1:26" ht="12" customHeight="1" x14ac:dyDescent="0.3">
      <c r="A23" s="144" t="s">
        <v>39</v>
      </c>
      <c r="B23" s="210">
        <v>4257000</v>
      </c>
      <c r="C23" s="210">
        <v>2234875</v>
      </c>
      <c r="D23" s="178">
        <v>346361</v>
      </c>
      <c r="E23" s="211">
        <v>184971</v>
      </c>
      <c r="F23" s="182">
        <v>53.404107275357198</v>
      </c>
      <c r="G23" s="178">
        <v>232825</v>
      </c>
      <c r="H23" s="182">
        <v>67.220327923755804</v>
      </c>
      <c r="I23" s="178">
        <v>47854</v>
      </c>
      <c r="J23" s="182">
        <v>25.871082494012601</v>
      </c>
      <c r="K23" s="212">
        <v>19</v>
      </c>
      <c r="L23" s="58"/>
      <c r="M23" s="58"/>
      <c r="N23" s="58"/>
      <c r="O23" s="58"/>
      <c r="P23" s="58"/>
      <c r="Q23" s="58"/>
      <c r="R23" s="58"/>
      <c r="S23" s="58"/>
      <c r="T23" s="58"/>
      <c r="U23" s="58"/>
      <c r="V23" s="58"/>
      <c r="W23" s="58"/>
      <c r="X23" s="58"/>
      <c r="Y23" s="58"/>
      <c r="Z23" s="58"/>
    </row>
    <row r="24" spans="1:26" ht="12" customHeight="1" x14ac:dyDescent="0.3">
      <c r="A24" s="330" t="s">
        <v>23</v>
      </c>
      <c r="B24" s="330"/>
      <c r="C24" s="330"/>
      <c r="D24" s="330"/>
      <c r="E24" s="330"/>
      <c r="F24" s="330"/>
      <c r="G24" s="330"/>
      <c r="H24" s="330"/>
      <c r="I24" s="330"/>
      <c r="J24" s="330"/>
      <c r="K24" s="330"/>
      <c r="L24" s="58"/>
      <c r="M24" s="58"/>
      <c r="N24" s="58"/>
      <c r="O24" s="58"/>
      <c r="P24" s="58"/>
      <c r="Q24" s="58"/>
      <c r="R24" s="58"/>
      <c r="S24" s="58"/>
      <c r="T24" s="58"/>
      <c r="U24" s="58"/>
      <c r="V24" s="58"/>
      <c r="W24" s="58"/>
      <c r="X24" s="58"/>
      <c r="Y24" s="58"/>
      <c r="Z24" s="58"/>
    </row>
    <row r="25" spans="1:26" ht="12" customHeight="1" x14ac:dyDescent="0.3">
      <c r="A25" s="144" t="s">
        <v>41</v>
      </c>
      <c r="B25" s="210">
        <v>39190000</v>
      </c>
      <c r="C25" s="210">
        <v>19174736.550000001</v>
      </c>
      <c r="D25" s="178">
        <v>4970934</v>
      </c>
      <c r="E25" s="211">
        <v>2399852</v>
      </c>
      <c r="F25" s="182">
        <v>48.277687855038899</v>
      </c>
      <c r="G25" s="178">
        <v>3395563</v>
      </c>
      <c r="H25" s="182">
        <v>68.308350100805995</v>
      </c>
      <c r="I25" s="178">
        <v>995711</v>
      </c>
      <c r="J25" s="182">
        <v>41.490516915209803</v>
      </c>
      <c r="K25" s="212">
        <v>527</v>
      </c>
      <c r="L25" s="58"/>
      <c r="M25" s="58"/>
      <c r="N25" s="58"/>
      <c r="O25" s="58"/>
      <c r="P25" s="58"/>
      <c r="Q25" s="58"/>
      <c r="R25" s="58"/>
      <c r="S25" s="58"/>
      <c r="T25" s="58"/>
      <c r="U25" s="58"/>
      <c r="V25" s="58"/>
      <c r="W25" s="58"/>
      <c r="X25" s="58"/>
      <c r="Y25" s="58"/>
      <c r="Z25" s="58"/>
    </row>
    <row r="26" spans="1:26" ht="98.25" customHeight="1" x14ac:dyDescent="0.3">
      <c r="A26" s="291" t="s">
        <v>295</v>
      </c>
      <c r="B26" s="291"/>
      <c r="C26" s="291"/>
      <c r="D26" s="291"/>
      <c r="E26" s="291"/>
      <c r="F26" s="291"/>
      <c r="G26" s="291"/>
      <c r="H26" s="291"/>
      <c r="I26" s="291"/>
      <c r="J26" s="291"/>
      <c r="K26" s="291"/>
      <c r="L26" s="58"/>
      <c r="M26" s="58"/>
      <c r="N26" s="58"/>
      <c r="O26" s="58"/>
      <c r="P26" s="58"/>
      <c r="Q26" s="58"/>
      <c r="R26" s="58"/>
      <c r="S26" s="58"/>
      <c r="T26" s="58"/>
      <c r="U26" s="58"/>
      <c r="V26" s="58"/>
      <c r="W26" s="58"/>
      <c r="X26" s="58"/>
      <c r="Y26" s="58"/>
      <c r="Z26" s="58"/>
    </row>
    <row r="27" spans="1:26"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x14ac:dyDescent="0.3">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3">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x14ac:dyDescent="0.3">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x14ac:dyDescent="0.3">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x14ac:dyDescent="0.3">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3">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x14ac:dyDescent="0.3">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x14ac:dyDescent="0.3">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x14ac:dyDescent="0.3">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x14ac:dyDescent="0.3">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x14ac:dyDescent="0.3">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x14ac:dyDescent="0.3">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x14ac:dyDescent="0.3">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sheetData>
  <mergeCells count="17">
    <mergeCell ref="A26:K26"/>
    <mergeCell ref="G4:G5"/>
    <mergeCell ref="H4:H5"/>
    <mergeCell ref="I4:J4"/>
    <mergeCell ref="K4:K5"/>
    <mergeCell ref="A7:K7"/>
    <mergeCell ref="A13:K13"/>
    <mergeCell ref="A4:A5"/>
    <mergeCell ref="B4:B5"/>
    <mergeCell ref="C4:C5"/>
    <mergeCell ref="D4:D5"/>
    <mergeCell ref="E4:E5"/>
    <mergeCell ref="F4:F5"/>
    <mergeCell ref="A3:K3"/>
    <mergeCell ref="A15:K15"/>
    <mergeCell ref="A22:K22"/>
    <mergeCell ref="A24:K24"/>
  </mergeCells>
  <hyperlinks>
    <hyperlink ref="A1" location="Index!A1" display="Return to Index pag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workbookViewId="0">
      <pane ySplit="5" topLeftCell="A6" activePane="bottomLeft" state="frozen"/>
      <selection pane="bottomLeft"/>
    </sheetView>
  </sheetViews>
  <sheetFormatPr defaultRowHeight="14.4" x14ac:dyDescent="0.3"/>
  <cols>
    <col min="1" max="1" width="26.109375" customWidth="1"/>
    <col min="2" max="2" width="10.6640625" customWidth="1"/>
    <col min="3" max="3" width="10.33203125" customWidth="1"/>
    <col min="4" max="4" width="11.33203125" customWidth="1"/>
    <col min="5" max="5" width="11.88671875" customWidth="1"/>
    <col min="6" max="8" width="14.6640625" customWidth="1"/>
    <col min="9" max="9" width="1.44140625" bestFit="1" customWidth="1"/>
    <col min="10" max="10" width="14.6640625" customWidth="1"/>
    <col min="11" max="11" width="1.5546875" bestFit="1" customWidth="1"/>
    <col min="12" max="12" width="15.6640625" customWidth="1"/>
    <col min="13" max="13" width="14.6640625" customWidth="1"/>
    <col min="14" max="14" width="1.44140625" bestFit="1" customWidth="1"/>
    <col min="15" max="15" width="14.6640625" customWidth="1"/>
    <col min="16" max="16" width="1.5546875" bestFit="1" customWidth="1"/>
    <col min="17" max="17" width="10.88671875" customWidth="1"/>
  </cols>
  <sheetData>
    <row r="1" spans="1:26" x14ac:dyDescent="0.3">
      <c r="A1" s="57" t="s">
        <v>63</v>
      </c>
      <c r="B1" s="58"/>
      <c r="C1" s="58"/>
      <c r="D1" s="58"/>
      <c r="E1" s="58"/>
      <c r="F1" s="58"/>
      <c r="G1" s="58"/>
      <c r="H1" s="58"/>
      <c r="I1" s="58"/>
      <c r="J1" s="58"/>
      <c r="K1" s="58"/>
      <c r="L1" s="58"/>
      <c r="M1" s="58"/>
      <c r="N1" s="58"/>
      <c r="O1" s="58"/>
      <c r="P1" s="58"/>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15.6" x14ac:dyDescent="0.3">
      <c r="A3" s="329" t="s">
        <v>289</v>
      </c>
      <c r="B3" s="329"/>
      <c r="C3" s="329"/>
      <c r="D3" s="329"/>
      <c r="E3" s="329"/>
      <c r="F3" s="329"/>
      <c r="G3" s="329"/>
      <c r="H3" s="329"/>
      <c r="I3" s="329"/>
      <c r="J3" s="329"/>
      <c r="K3" s="329"/>
      <c r="L3" s="329"/>
      <c r="M3" s="329"/>
      <c r="N3" s="329"/>
      <c r="O3" s="329"/>
      <c r="P3" s="329"/>
      <c r="Q3" s="329"/>
      <c r="R3" s="58"/>
      <c r="S3" s="58"/>
      <c r="T3" s="58"/>
      <c r="U3" s="58"/>
      <c r="V3" s="58"/>
      <c r="W3" s="58"/>
      <c r="X3" s="58"/>
      <c r="Y3" s="58"/>
      <c r="Z3" s="58"/>
    </row>
    <row r="4" spans="1:26" ht="42" x14ac:dyDescent="0.3">
      <c r="A4" s="117" t="s">
        <v>0</v>
      </c>
      <c r="B4" s="248" t="s">
        <v>131</v>
      </c>
      <c r="C4" s="254" t="s">
        <v>243</v>
      </c>
      <c r="D4" s="249" t="s">
        <v>132</v>
      </c>
      <c r="E4" s="2" t="s">
        <v>198</v>
      </c>
      <c r="F4" s="248" t="s">
        <v>197</v>
      </c>
      <c r="G4" s="249" t="s">
        <v>196</v>
      </c>
      <c r="H4" s="317" t="s">
        <v>244</v>
      </c>
      <c r="I4" s="336"/>
      <c r="J4" s="336" t="s">
        <v>133</v>
      </c>
      <c r="K4" s="318"/>
      <c r="L4" s="248" t="s">
        <v>134</v>
      </c>
      <c r="M4" s="336" t="s">
        <v>135</v>
      </c>
      <c r="N4" s="336"/>
      <c r="O4" s="336" t="s">
        <v>136</v>
      </c>
      <c r="P4" s="318"/>
      <c r="Q4" s="248" t="s">
        <v>137</v>
      </c>
      <c r="R4" s="58"/>
      <c r="S4" s="58"/>
      <c r="T4" s="58"/>
      <c r="U4" s="58"/>
      <c r="V4" s="58"/>
      <c r="W4" s="58"/>
      <c r="X4" s="58"/>
      <c r="Y4" s="58"/>
      <c r="Z4" s="58"/>
    </row>
    <row r="5" spans="1:26" ht="31.8" x14ac:dyDescent="0.3">
      <c r="A5" s="118" t="s">
        <v>249</v>
      </c>
      <c r="B5" s="111" t="s">
        <v>138</v>
      </c>
      <c r="C5" s="112" t="s">
        <v>139</v>
      </c>
      <c r="D5" s="113" t="s">
        <v>140</v>
      </c>
      <c r="E5" s="114" t="s">
        <v>141</v>
      </c>
      <c r="F5" s="115" t="s">
        <v>247</v>
      </c>
      <c r="G5" s="116" t="s">
        <v>246</v>
      </c>
      <c r="H5" s="111" t="s">
        <v>142</v>
      </c>
      <c r="I5" s="112"/>
      <c r="J5" s="337" t="s">
        <v>245</v>
      </c>
      <c r="K5" s="338"/>
      <c r="L5" s="111" t="s">
        <v>143</v>
      </c>
      <c r="M5" s="112" t="s">
        <v>144</v>
      </c>
      <c r="N5" s="112"/>
      <c r="O5" s="334" t="s">
        <v>248</v>
      </c>
      <c r="P5" s="335"/>
      <c r="Q5" s="111"/>
      <c r="R5" s="58"/>
      <c r="S5" s="58"/>
      <c r="T5" s="58"/>
      <c r="U5" s="58"/>
      <c r="V5" s="58"/>
      <c r="W5" s="58"/>
      <c r="X5" s="58"/>
      <c r="Y5" s="58"/>
      <c r="Z5" s="58"/>
    </row>
    <row r="6" spans="1:26" ht="12" customHeight="1" x14ac:dyDescent="0.3">
      <c r="A6" s="316" t="s">
        <v>19</v>
      </c>
      <c r="B6" s="316"/>
      <c r="C6" s="316"/>
      <c r="D6" s="316"/>
      <c r="E6" s="316"/>
      <c r="F6" s="316"/>
      <c r="G6" s="316"/>
      <c r="H6" s="316"/>
      <c r="I6" s="316"/>
      <c r="J6" s="316"/>
      <c r="K6" s="316"/>
      <c r="L6" s="316"/>
      <c r="M6" s="316"/>
      <c r="N6" s="316"/>
      <c r="O6" s="316"/>
      <c r="P6" s="316"/>
      <c r="Q6" s="316"/>
      <c r="R6" s="58"/>
      <c r="S6" s="58"/>
      <c r="T6" s="58"/>
      <c r="U6" s="58"/>
      <c r="V6" s="58"/>
      <c r="W6" s="58"/>
      <c r="X6" s="58"/>
      <c r="Y6" s="58"/>
      <c r="Z6" s="58"/>
    </row>
    <row r="7" spans="1:26" ht="12" customHeight="1" x14ac:dyDescent="0.3">
      <c r="A7" s="241" t="s">
        <v>20</v>
      </c>
      <c r="B7" s="187">
        <v>98326</v>
      </c>
      <c r="C7" s="188">
        <v>69596</v>
      </c>
      <c r="D7" s="189">
        <v>70.780871793828695</v>
      </c>
      <c r="E7" s="236">
        <v>98326</v>
      </c>
      <c r="F7" s="190">
        <v>0</v>
      </c>
      <c r="G7" s="191">
        <v>0</v>
      </c>
      <c r="H7" s="238">
        <v>68000</v>
      </c>
      <c r="I7" s="18"/>
      <c r="J7" s="192">
        <v>69.157699896263495</v>
      </c>
      <c r="K7" s="193"/>
      <c r="L7" s="238">
        <v>3000</v>
      </c>
      <c r="M7" s="18">
        <v>71000</v>
      </c>
      <c r="N7" s="18"/>
      <c r="O7" s="192">
        <v>73.225799890161298</v>
      </c>
      <c r="P7" s="193"/>
      <c r="Q7" s="238">
        <v>47</v>
      </c>
      <c r="R7" s="58"/>
      <c r="S7" s="58"/>
      <c r="T7" s="58"/>
      <c r="U7" s="58"/>
      <c r="V7" s="58"/>
      <c r="W7" s="58"/>
      <c r="X7" s="58"/>
      <c r="Y7" s="58"/>
      <c r="Z7" s="58"/>
    </row>
    <row r="8" spans="1:26" ht="12" customHeight="1" x14ac:dyDescent="0.3">
      <c r="A8" s="241" t="s">
        <v>24</v>
      </c>
      <c r="B8" s="187">
        <v>654599</v>
      </c>
      <c r="C8" s="188">
        <v>371125</v>
      </c>
      <c r="D8" s="189">
        <v>56.695014810594003</v>
      </c>
      <c r="E8" s="236">
        <v>654599</v>
      </c>
      <c r="F8" s="190">
        <v>0</v>
      </c>
      <c r="G8" s="191">
        <v>0</v>
      </c>
      <c r="H8" s="238">
        <v>371000</v>
      </c>
      <c r="I8" s="18"/>
      <c r="J8" s="192">
        <v>56.6759191505028</v>
      </c>
      <c r="K8" s="194"/>
      <c r="L8" s="238">
        <v>76000</v>
      </c>
      <c r="M8" s="18">
        <v>447000</v>
      </c>
      <c r="N8" s="18"/>
      <c r="O8" s="192">
        <v>68.286080485915804</v>
      </c>
      <c r="P8" s="194"/>
      <c r="Q8" s="238">
        <v>144</v>
      </c>
      <c r="R8" s="58"/>
      <c r="S8" s="58"/>
      <c r="T8" s="58"/>
      <c r="U8" s="58"/>
      <c r="V8" s="58"/>
      <c r="W8" s="58"/>
      <c r="X8" s="58"/>
      <c r="Y8" s="58"/>
      <c r="Z8" s="58"/>
    </row>
    <row r="9" spans="1:26" ht="12" customHeight="1" x14ac:dyDescent="0.3">
      <c r="A9" s="241" t="s">
        <v>25</v>
      </c>
      <c r="B9" s="187">
        <v>1030023</v>
      </c>
      <c r="C9" s="188">
        <v>738989</v>
      </c>
      <c r="D9" s="189">
        <v>71.744902783724299</v>
      </c>
      <c r="E9" s="236">
        <v>1030023</v>
      </c>
      <c r="F9" s="190">
        <v>0</v>
      </c>
      <c r="G9" s="191">
        <v>0</v>
      </c>
      <c r="H9" s="195">
        <v>767000</v>
      </c>
      <c r="I9" s="196" t="s">
        <v>88</v>
      </c>
      <c r="J9" s="192">
        <v>87</v>
      </c>
      <c r="K9" s="197" t="s">
        <v>113</v>
      </c>
      <c r="L9" s="195">
        <v>22000</v>
      </c>
      <c r="M9" s="198">
        <v>788000</v>
      </c>
      <c r="N9" s="196" t="s">
        <v>88</v>
      </c>
      <c r="O9" s="192">
        <v>90</v>
      </c>
      <c r="P9" s="197" t="s">
        <v>113</v>
      </c>
      <c r="Q9" s="238">
        <v>182</v>
      </c>
      <c r="R9" s="58"/>
      <c r="S9" s="58"/>
      <c r="T9" s="58"/>
      <c r="U9" s="58"/>
      <c r="V9" s="58"/>
      <c r="W9" s="58"/>
      <c r="X9" s="58"/>
      <c r="Y9" s="58"/>
      <c r="Z9" s="58"/>
    </row>
    <row r="10" spans="1:26" ht="12" customHeight="1" x14ac:dyDescent="0.3">
      <c r="A10" s="241" t="s">
        <v>26</v>
      </c>
      <c r="B10" s="187">
        <v>753412</v>
      </c>
      <c r="C10" s="188">
        <v>562627</v>
      </c>
      <c r="D10" s="189">
        <v>74.677201849718301</v>
      </c>
      <c r="E10" s="236">
        <v>753412</v>
      </c>
      <c r="F10" s="190">
        <v>0</v>
      </c>
      <c r="G10" s="191">
        <v>0</v>
      </c>
      <c r="H10" s="238">
        <v>560000</v>
      </c>
      <c r="I10" s="18"/>
      <c r="J10" s="192">
        <v>74.328521446433001</v>
      </c>
      <c r="K10" s="194"/>
      <c r="L10" s="238">
        <v>9000</v>
      </c>
      <c r="M10" s="18">
        <v>569000</v>
      </c>
      <c r="N10" s="18"/>
      <c r="O10" s="192">
        <v>76.054004980010902</v>
      </c>
      <c r="P10" s="194"/>
      <c r="Q10" s="238">
        <v>107</v>
      </c>
      <c r="R10" s="58"/>
      <c r="S10" s="58"/>
      <c r="T10" s="58"/>
      <c r="U10" s="58"/>
      <c r="V10" s="58"/>
      <c r="W10" s="58"/>
      <c r="X10" s="58"/>
      <c r="Y10" s="58"/>
      <c r="Z10" s="58"/>
    </row>
    <row r="11" spans="1:26" ht="12" customHeight="1" x14ac:dyDescent="0.3">
      <c r="A11" s="250" t="s">
        <v>27</v>
      </c>
      <c r="B11" s="187">
        <v>2536360</v>
      </c>
      <c r="C11" s="188">
        <v>1742337</v>
      </c>
      <c r="D11" s="189">
        <v>68.694388809159605</v>
      </c>
      <c r="E11" s="236">
        <v>2536360</v>
      </c>
      <c r="F11" s="190">
        <v>0</v>
      </c>
      <c r="G11" s="191">
        <v>0</v>
      </c>
      <c r="H11" s="195">
        <v>1766000</v>
      </c>
      <c r="I11" s="196" t="s">
        <v>88</v>
      </c>
      <c r="J11" s="192">
        <v>74</v>
      </c>
      <c r="K11" s="199" t="s">
        <v>113</v>
      </c>
      <c r="L11" s="195">
        <v>110000</v>
      </c>
      <c r="M11" s="198">
        <v>1876000</v>
      </c>
      <c r="N11" s="196" t="s">
        <v>88</v>
      </c>
      <c r="O11" s="192">
        <v>79</v>
      </c>
      <c r="P11" s="199" t="s">
        <v>113</v>
      </c>
      <c r="Q11" s="238">
        <v>367</v>
      </c>
      <c r="R11" s="58"/>
      <c r="S11" s="58"/>
      <c r="T11" s="58"/>
      <c r="U11" s="58"/>
      <c r="V11" s="58"/>
      <c r="W11" s="58"/>
      <c r="X11" s="58"/>
      <c r="Y11" s="58"/>
      <c r="Z11" s="58"/>
    </row>
    <row r="12" spans="1:26" ht="12" customHeight="1" x14ac:dyDescent="0.3">
      <c r="A12" s="316" t="s">
        <v>28</v>
      </c>
      <c r="B12" s="316"/>
      <c r="C12" s="316"/>
      <c r="D12" s="316"/>
      <c r="E12" s="316"/>
      <c r="F12" s="316"/>
      <c r="G12" s="316"/>
      <c r="H12" s="316"/>
      <c r="I12" s="316"/>
      <c r="J12" s="316"/>
      <c r="K12" s="316"/>
      <c r="L12" s="316"/>
      <c r="M12" s="316"/>
      <c r="N12" s="316"/>
      <c r="O12" s="316"/>
      <c r="P12" s="316"/>
      <c r="Q12" s="316"/>
      <c r="R12" s="58"/>
      <c r="S12" s="58"/>
      <c r="T12" s="58"/>
      <c r="U12" s="58"/>
      <c r="V12" s="58"/>
      <c r="W12" s="58"/>
      <c r="X12" s="58"/>
      <c r="Y12" s="58"/>
      <c r="Z12" s="58"/>
    </row>
    <row r="13" spans="1:26" ht="12" customHeight="1" x14ac:dyDescent="0.3">
      <c r="A13" s="241" t="s">
        <v>29</v>
      </c>
      <c r="B13" s="161">
        <v>1246400</v>
      </c>
      <c r="C13" s="200">
        <v>848700</v>
      </c>
      <c r="D13" s="165">
        <v>68.092105263157904</v>
      </c>
      <c r="E13" s="201">
        <v>1206000</v>
      </c>
      <c r="F13" s="137">
        <v>-40400</v>
      </c>
      <c r="G13" s="165">
        <v>-3</v>
      </c>
      <c r="H13" s="161">
        <v>1031000</v>
      </c>
      <c r="I13" s="200"/>
      <c r="J13" s="164">
        <v>85</v>
      </c>
      <c r="K13" s="182"/>
      <c r="L13" s="195" t="s">
        <v>75</v>
      </c>
      <c r="M13" s="202">
        <v>1048000</v>
      </c>
      <c r="N13" s="203" t="s">
        <v>86</v>
      </c>
      <c r="O13" s="164">
        <v>87</v>
      </c>
      <c r="P13" s="182"/>
      <c r="Q13" s="61">
        <v>43</v>
      </c>
      <c r="R13" s="58"/>
      <c r="S13" s="58"/>
      <c r="T13" s="58"/>
      <c r="U13" s="58"/>
      <c r="V13" s="58"/>
      <c r="W13" s="58"/>
      <c r="X13" s="58"/>
      <c r="Y13" s="58"/>
      <c r="Z13" s="58"/>
    </row>
    <row r="14" spans="1:26" ht="12" customHeight="1" x14ac:dyDescent="0.3">
      <c r="A14" s="316" t="s">
        <v>30</v>
      </c>
      <c r="B14" s="316"/>
      <c r="C14" s="316"/>
      <c r="D14" s="316"/>
      <c r="E14" s="316"/>
      <c r="F14" s="316"/>
      <c r="G14" s="316"/>
      <c r="H14" s="316"/>
      <c r="I14" s="316"/>
      <c r="J14" s="316"/>
      <c r="K14" s="316"/>
      <c r="L14" s="316"/>
      <c r="M14" s="316"/>
      <c r="N14" s="316"/>
      <c r="O14" s="316"/>
      <c r="P14" s="316"/>
      <c r="Q14" s="316"/>
      <c r="R14" s="58"/>
      <c r="S14" s="58"/>
      <c r="T14" s="58"/>
      <c r="U14" s="58"/>
      <c r="V14" s="58"/>
      <c r="W14" s="58"/>
      <c r="X14" s="58"/>
      <c r="Y14" s="58"/>
      <c r="Z14" s="58"/>
    </row>
    <row r="15" spans="1:26" ht="12" customHeight="1" x14ac:dyDescent="0.3">
      <c r="A15" s="241" t="s">
        <v>103</v>
      </c>
      <c r="B15" s="161">
        <v>224675</v>
      </c>
      <c r="C15" s="200">
        <v>152803</v>
      </c>
      <c r="D15" s="165">
        <v>68.010682096361407</v>
      </c>
      <c r="E15" s="201">
        <v>88400</v>
      </c>
      <c r="F15" s="137">
        <v>-136275</v>
      </c>
      <c r="G15" s="165">
        <v>-61</v>
      </c>
      <c r="H15" s="161">
        <v>63700</v>
      </c>
      <c r="I15" s="200"/>
      <c r="J15" s="164">
        <v>72</v>
      </c>
      <c r="K15" s="158"/>
      <c r="L15" s="161">
        <v>7800</v>
      </c>
      <c r="M15" s="202">
        <v>71400</v>
      </c>
      <c r="N15" s="202"/>
      <c r="O15" s="164">
        <v>81</v>
      </c>
      <c r="P15" s="158"/>
      <c r="Q15" s="20">
        <v>45</v>
      </c>
      <c r="R15" s="58"/>
      <c r="S15" s="58"/>
      <c r="T15" s="58"/>
      <c r="U15" s="58"/>
      <c r="V15" s="58"/>
      <c r="W15" s="58"/>
      <c r="X15" s="58"/>
      <c r="Y15" s="58"/>
      <c r="Z15" s="58"/>
    </row>
    <row r="16" spans="1:26" ht="12" customHeight="1" x14ac:dyDescent="0.3">
      <c r="A16" s="241" t="s">
        <v>104</v>
      </c>
      <c r="B16" s="161">
        <v>25951</v>
      </c>
      <c r="C16" s="200">
        <v>22000</v>
      </c>
      <c r="D16" s="165">
        <v>84.775153173288103</v>
      </c>
      <c r="E16" s="201">
        <v>8600</v>
      </c>
      <c r="F16" s="137">
        <v>-17351</v>
      </c>
      <c r="G16" s="165">
        <v>-67</v>
      </c>
      <c r="H16" s="161">
        <v>6300</v>
      </c>
      <c r="I16" s="200"/>
      <c r="J16" s="164">
        <v>73</v>
      </c>
      <c r="K16" s="165"/>
      <c r="L16" s="161">
        <v>1100</v>
      </c>
      <c r="M16" s="200">
        <v>7400</v>
      </c>
      <c r="N16" s="200"/>
      <c r="O16" s="164">
        <v>86</v>
      </c>
      <c r="P16" s="165"/>
      <c r="Q16" s="20">
        <v>16</v>
      </c>
      <c r="R16" s="58"/>
      <c r="S16" s="58"/>
      <c r="T16" s="58"/>
      <c r="U16" s="58"/>
      <c r="V16" s="58"/>
      <c r="W16" s="58"/>
      <c r="X16" s="58"/>
      <c r="Y16" s="58"/>
      <c r="Z16" s="58"/>
    </row>
    <row r="17" spans="1:26" ht="12" customHeight="1" x14ac:dyDescent="0.3">
      <c r="A17" s="241" t="s">
        <v>105</v>
      </c>
      <c r="B17" s="161">
        <v>259465</v>
      </c>
      <c r="C17" s="200">
        <v>147530</v>
      </c>
      <c r="D17" s="165">
        <v>56.859306650222599</v>
      </c>
      <c r="E17" s="201">
        <v>127800</v>
      </c>
      <c r="F17" s="137">
        <v>-131665</v>
      </c>
      <c r="G17" s="165">
        <v>-51</v>
      </c>
      <c r="H17" s="161">
        <v>72100</v>
      </c>
      <c r="I17" s="200"/>
      <c r="J17" s="164">
        <v>56</v>
      </c>
      <c r="K17" s="165"/>
      <c r="L17" s="161">
        <v>26700</v>
      </c>
      <c r="M17" s="200">
        <v>98700</v>
      </c>
      <c r="N17" s="200"/>
      <c r="O17" s="164">
        <v>77</v>
      </c>
      <c r="P17" s="165"/>
      <c r="Q17" s="20">
        <v>23</v>
      </c>
      <c r="R17" s="58"/>
      <c r="S17" s="58"/>
      <c r="T17" s="58"/>
      <c r="U17" s="58"/>
      <c r="V17" s="58"/>
      <c r="W17" s="58"/>
      <c r="X17" s="58"/>
      <c r="Y17" s="58"/>
      <c r="Z17" s="58"/>
    </row>
    <row r="18" spans="1:26" ht="12" customHeight="1" x14ac:dyDescent="0.3">
      <c r="A18" s="241" t="s">
        <v>106</v>
      </c>
      <c r="B18" s="161">
        <v>208260</v>
      </c>
      <c r="C18" s="200">
        <v>139013</v>
      </c>
      <c r="D18" s="165">
        <v>66.749735907039295</v>
      </c>
      <c r="E18" s="201">
        <v>73100</v>
      </c>
      <c r="F18" s="137">
        <v>-135160</v>
      </c>
      <c r="G18" s="165">
        <v>-65</v>
      </c>
      <c r="H18" s="161">
        <v>48400</v>
      </c>
      <c r="I18" s="200"/>
      <c r="J18" s="164">
        <v>66</v>
      </c>
      <c r="K18" s="165"/>
      <c r="L18" s="161">
        <v>10000</v>
      </c>
      <c r="M18" s="200">
        <v>58600</v>
      </c>
      <c r="N18" s="200"/>
      <c r="O18" s="164">
        <v>80</v>
      </c>
      <c r="P18" s="165"/>
      <c r="Q18" s="20">
        <v>63</v>
      </c>
      <c r="R18" s="58"/>
      <c r="S18" s="58"/>
      <c r="T18" s="58"/>
      <c r="U18" s="58"/>
      <c r="V18" s="58"/>
      <c r="W18" s="58"/>
      <c r="X18" s="58"/>
      <c r="Y18" s="58"/>
      <c r="Z18" s="58"/>
    </row>
    <row r="19" spans="1:26" ht="12" customHeight="1" x14ac:dyDescent="0.3">
      <c r="A19" s="241" t="s">
        <v>36</v>
      </c>
      <c r="B19" s="161">
        <v>123462</v>
      </c>
      <c r="C19" s="200">
        <v>110355</v>
      </c>
      <c r="D19" s="165">
        <v>89.3837780045682</v>
      </c>
      <c r="E19" s="201">
        <v>107300</v>
      </c>
      <c r="F19" s="137">
        <v>-16162</v>
      </c>
      <c r="G19" s="165">
        <v>-13</v>
      </c>
      <c r="H19" s="161">
        <v>93500</v>
      </c>
      <c r="I19" s="200"/>
      <c r="J19" s="164">
        <v>87</v>
      </c>
      <c r="K19" s="165"/>
      <c r="L19" s="161">
        <v>0</v>
      </c>
      <c r="M19" s="200">
        <v>93500</v>
      </c>
      <c r="N19" s="200"/>
      <c r="O19" s="164">
        <v>87</v>
      </c>
      <c r="P19" s="165"/>
      <c r="Q19" s="20">
        <v>116</v>
      </c>
      <c r="R19" s="58"/>
      <c r="S19" s="58"/>
      <c r="T19" s="58"/>
      <c r="U19" s="58"/>
      <c r="V19" s="58"/>
      <c r="W19" s="58"/>
      <c r="X19" s="58"/>
      <c r="Y19" s="58"/>
      <c r="Z19" s="58"/>
    </row>
    <row r="20" spans="1:26" ht="12" customHeight="1" x14ac:dyDescent="0.3">
      <c r="A20" s="250" t="s">
        <v>37</v>
      </c>
      <c r="B20" s="161">
        <v>841813</v>
      </c>
      <c r="C20" s="200">
        <v>571701</v>
      </c>
      <c r="D20" s="165">
        <v>67.913063827714694</v>
      </c>
      <c r="E20" s="201">
        <v>405200</v>
      </c>
      <c r="F20" s="137">
        <v>-436613</v>
      </c>
      <c r="G20" s="165">
        <v>-52</v>
      </c>
      <c r="H20" s="161">
        <v>284000</v>
      </c>
      <c r="I20" s="200"/>
      <c r="J20" s="164">
        <v>70</v>
      </c>
      <c r="K20" s="172"/>
      <c r="L20" s="161">
        <v>45600</v>
      </c>
      <c r="M20" s="200">
        <v>329600</v>
      </c>
      <c r="N20" s="200"/>
      <c r="O20" s="164">
        <v>81</v>
      </c>
      <c r="P20" s="172"/>
      <c r="Q20" s="20">
        <v>167</v>
      </c>
      <c r="R20" s="58"/>
      <c r="S20" s="58"/>
      <c r="T20" s="58"/>
      <c r="U20" s="58"/>
      <c r="V20" s="58"/>
      <c r="W20" s="58"/>
      <c r="X20" s="58"/>
      <c r="Y20" s="58"/>
      <c r="Z20" s="58"/>
    </row>
    <row r="21" spans="1:26" ht="12" customHeight="1" x14ac:dyDescent="0.3">
      <c r="A21" s="316" t="s">
        <v>38</v>
      </c>
      <c r="B21" s="316"/>
      <c r="C21" s="316"/>
      <c r="D21" s="316"/>
      <c r="E21" s="316"/>
      <c r="F21" s="316"/>
      <c r="G21" s="316"/>
      <c r="H21" s="316"/>
      <c r="I21" s="316"/>
      <c r="J21" s="316"/>
      <c r="K21" s="316"/>
      <c r="L21" s="316"/>
      <c r="M21" s="316"/>
      <c r="N21" s="316"/>
      <c r="O21" s="316"/>
      <c r="P21" s="316"/>
      <c r="Q21" s="316"/>
      <c r="R21" s="58"/>
      <c r="S21" s="58"/>
      <c r="T21" s="58"/>
      <c r="U21" s="58"/>
      <c r="V21" s="58"/>
      <c r="W21" s="58"/>
      <c r="X21" s="58"/>
      <c r="Y21" s="58"/>
      <c r="Z21" s="58"/>
    </row>
    <row r="22" spans="1:26" ht="12" customHeight="1" x14ac:dyDescent="0.3">
      <c r="A22" s="241" t="s">
        <v>39</v>
      </c>
      <c r="B22" s="161">
        <v>346361</v>
      </c>
      <c r="C22" s="200">
        <v>232825</v>
      </c>
      <c r="D22" s="165">
        <v>67.220327923755804</v>
      </c>
      <c r="E22" s="201">
        <v>335557</v>
      </c>
      <c r="F22" s="137">
        <v>-10804</v>
      </c>
      <c r="G22" s="165">
        <v>-3</v>
      </c>
      <c r="H22" s="161">
        <v>315030</v>
      </c>
      <c r="I22" s="200"/>
      <c r="J22" s="164">
        <v>94</v>
      </c>
      <c r="K22" s="182"/>
      <c r="L22" s="162">
        <v>19686</v>
      </c>
      <c r="M22" s="200">
        <v>334719</v>
      </c>
      <c r="N22" s="200"/>
      <c r="O22" s="164">
        <v>100</v>
      </c>
      <c r="P22" s="182"/>
      <c r="Q22" s="20">
        <v>21</v>
      </c>
      <c r="R22" s="58"/>
      <c r="S22" s="58"/>
      <c r="T22" s="58"/>
      <c r="U22" s="58"/>
      <c r="V22" s="58"/>
      <c r="W22" s="58"/>
      <c r="X22" s="58"/>
      <c r="Y22" s="58"/>
      <c r="Z22" s="58"/>
    </row>
    <row r="23" spans="1:26" ht="12" customHeight="1" x14ac:dyDescent="0.3">
      <c r="A23" s="316" t="s">
        <v>23</v>
      </c>
      <c r="B23" s="316"/>
      <c r="C23" s="316"/>
      <c r="D23" s="316"/>
      <c r="E23" s="316"/>
      <c r="F23" s="316"/>
      <c r="G23" s="316"/>
      <c r="H23" s="316"/>
      <c r="I23" s="316"/>
      <c r="J23" s="316"/>
      <c r="K23" s="316"/>
      <c r="L23" s="316"/>
      <c r="M23" s="316"/>
      <c r="N23" s="316"/>
      <c r="O23" s="316"/>
      <c r="P23" s="316"/>
      <c r="Q23" s="316"/>
      <c r="R23" s="58"/>
      <c r="S23" s="58"/>
      <c r="T23" s="58"/>
      <c r="U23" s="58"/>
      <c r="V23" s="58"/>
      <c r="W23" s="58"/>
      <c r="X23" s="58"/>
      <c r="Y23" s="58"/>
      <c r="Z23" s="58"/>
    </row>
    <row r="24" spans="1:26" ht="12" customHeight="1" x14ac:dyDescent="0.3">
      <c r="A24" s="251" t="s">
        <v>41</v>
      </c>
      <c r="B24" s="168">
        <v>4970934</v>
      </c>
      <c r="C24" s="204">
        <v>3395563</v>
      </c>
      <c r="D24" s="172">
        <v>68.308350100805995</v>
      </c>
      <c r="E24" s="205">
        <v>4483117</v>
      </c>
      <c r="F24" s="206">
        <v>-487817</v>
      </c>
      <c r="G24" s="172">
        <v>-8.9397284293052408</v>
      </c>
      <c r="H24" s="168">
        <v>3396030</v>
      </c>
      <c r="I24" s="204"/>
      <c r="J24" s="171">
        <v>79</v>
      </c>
      <c r="K24" s="207" t="s">
        <v>113</v>
      </c>
      <c r="L24" s="162">
        <v>175286</v>
      </c>
      <c r="M24" s="204">
        <v>3588319</v>
      </c>
      <c r="N24" s="204"/>
      <c r="O24" s="171">
        <v>83</v>
      </c>
      <c r="P24" s="207" t="s">
        <v>113</v>
      </c>
      <c r="Q24" s="25">
        <v>598</v>
      </c>
      <c r="R24" s="58"/>
      <c r="S24" s="58"/>
      <c r="T24" s="58"/>
      <c r="U24" s="58"/>
      <c r="V24" s="58"/>
      <c r="W24" s="58"/>
      <c r="X24" s="58"/>
      <c r="Y24" s="58"/>
      <c r="Z24" s="58"/>
    </row>
    <row r="25" spans="1:26" ht="175.5" customHeight="1" x14ac:dyDescent="0.3">
      <c r="A25" s="333" t="s">
        <v>231</v>
      </c>
      <c r="B25" s="333"/>
      <c r="C25" s="333"/>
      <c r="D25" s="333"/>
      <c r="E25" s="333"/>
      <c r="F25" s="333"/>
      <c r="G25" s="333"/>
      <c r="H25" s="333"/>
      <c r="I25" s="333"/>
      <c r="J25" s="333"/>
      <c r="K25" s="333"/>
      <c r="L25" s="333"/>
      <c r="M25" s="333"/>
      <c r="N25" s="333"/>
      <c r="O25" s="333"/>
      <c r="P25" s="333"/>
      <c r="Q25" s="333"/>
      <c r="R25" s="58"/>
      <c r="S25" s="58"/>
      <c r="T25" s="58"/>
      <c r="U25" s="58"/>
      <c r="V25" s="58"/>
      <c r="W25" s="58"/>
      <c r="X25" s="58"/>
      <c r="Y25" s="58"/>
      <c r="Z25" s="58"/>
    </row>
    <row r="26" spans="1:26"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x14ac:dyDescent="0.3">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3">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x14ac:dyDescent="0.3">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x14ac:dyDescent="0.3">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x14ac:dyDescent="0.3">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3">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x14ac:dyDescent="0.3">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x14ac:dyDescent="0.3">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x14ac:dyDescent="0.3">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x14ac:dyDescent="0.3">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x14ac:dyDescent="0.3">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x14ac:dyDescent="0.3">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x14ac:dyDescent="0.3">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sheetData>
  <mergeCells count="13">
    <mergeCell ref="A3:Q3"/>
    <mergeCell ref="O5:P5"/>
    <mergeCell ref="O4:P4"/>
    <mergeCell ref="M4:N4"/>
    <mergeCell ref="H4:I4"/>
    <mergeCell ref="J5:K5"/>
    <mergeCell ref="J4:K4"/>
    <mergeCell ref="A25:Q25"/>
    <mergeCell ref="A6:Q6"/>
    <mergeCell ref="A12:Q12"/>
    <mergeCell ref="A14:Q14"/>
    <mergeCell ref="A21:Q21"/>
    <mergeCell ref="A23:Q23"/>
  </mergeCells>
  <hyperlinks>
    <hyperlink ref="A1" location="Index!A1" display="Return to Index page"/>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workbookViewId="0"/>
  </sheetViews>
  <sheetFormatPr defaultRowHeight="14.4" x14ac:dyDescent="0.3"/>
  <cols>
    <col min="1" max="1" width="29.5546875" customWidth="1"/>
    <col min="13" max="13" width="17.109375" customWidth="1"/>
    <col min="14" max="14" width="17.5546875" customWidth="1"/>
    <col min="15" max="15" width="8.88671875" customWidth="1"/>
    <col min="16" max="16" width="12.33203125" customWidth="1"/>
  </cols>
  <sheetData>
    <row r="1" spans="1:26" x14ac:dyDescent="0.3">
      <c r="A1" s="57" t="s">
        <v>63</v>
      </c>
      <c r="B1" s="58"/>
      <c r="C1" s="58"/>
      <c r="D1" s="58"/>
      <c r="E1" s="58"/>
      <c r="F1" s="58"/>
      <c r="G1" s="58"/>
      <c r="H1" s="58"/>
      <c r="I1" s="58"/>
      <c r="J1" s="58"/>
      <c r="K1" s="58"/>
      <c r="L1" s="58"/>
      <c r="M1" s="58"/>
      <c r="N1" s="58"/>
      <c r="O1" s="58"/>
      <c r="P1" s="58"/>
      <c r="Q1" s="58"/>
      <c r="R1" s="58"/>
      <c r="S1" s="58"/>
      <c r="T1" s="58"/>
      <c r="U1" s="58"/>
      <c r="V1" s="58"/>
      <c r="W1" s="58"/>
      <c r="X1" s="58"/>
      <c r="Y1" s="58"/>
      <c r="Z1" s="58"/>
    </row>
    <row r="2" spans="1:26" x14ac:dyDescent="0.3">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15.6" x14ac:dyDescent="0.3">
      <c r="A3" s="329" t="s">
        <v>290</v>
      </c>
      <c r="B3" s="329"/>
      <c r="C3" s="329"/>
      <c r="D3" s="329"/>
      <c r="E3" s="329"/>
      <c r="F3" s="329"/>
      <c r="G3" s="329"/>
      <c r="H3" s="329"/>
      <c r="I3" s="329"/>
      <c r="J3" s="329"/>
      <c r="K3" s="329"/>
      <c r="L3" s="329"/>
      <c r="M3" s="329"/>
      <c r="N3" s="329"/>
      <c r="O3" s="329"/>
      <c r="P3" s="329"/>
      <c r="Q3" s="58"/>
      <c r="R3" s="58"/>
      <c r="S3" s="58"/>
      <c r="T3" s="58"/>
      <c r="U3" s="58"/>
      <c r="V3" s="58"/>
      <c r="W3" s="58"/>
      <c r="X3" s="58"/>
      <c r="Y3" s="58"/>
      <c r="Z3" s="58"/>
    </row>
    <row r="4" spans="1:26" ht="24" customHeight="1" x14ac:dyDescent="0.3">
      <c r="A4" s="339" t="s">
        <v>155</v>
      </c>
      <c r="B4" s="341" t="s">
        <v>156</v>
      </c>
      <c r="C4" s="341"/>
      <c r="D4" s="341"/>
      <c r="E4" s="341" t="s">
        <v>157</v>
      </c>
      <c r="F4" s="341"/>
      <c r="G4" s="341"/>
      <c r="H4" s="341"/>
      <c r="I4" s="341" t="s">
        <v>158</v>
      </c>
      <c r="J4" s="341"/>
      <c r="K4" s="341"/>
      <c r="L4" s="341"/>
      <c r="M4" s="342" t="s">
        <v>159</v>
      </c>
      <c r="N4" s="344" t="s">
        <v>160</v>
      </c>
      <c r="O4" s="344" t="s">
        <v>152</v>
      </c>
      <c r="P4" s="345" t="s">
        <v>137</v>
      </c>
      <c r="Q4" s="58"/>
      <c r="R4" s="58"/>
      <c r="S4" s="58"/>
      <c r="T4" s="58"/>
      <c r="U4" s="58"/>
      <c r="V4" s="58"/>
      <c r="W4" s="58"/>
      <c r="X4" s="58"/>
      <c r="Y4" s="58"/>
      <c r="Z4" s="58"/>
    </row>
    <row r="5" spans="1:26" ht="31.8" x14ac:dyDescent="0.3">
      <c r="A5" s="340"/>
      <c r="B5" s="121" t="s">
        <v>161</v>
      </c>
      <c r="C5" s="122" t="s">
        <v>162</v>
      </c>
      <c r="D5" s="123" t="s">
        <v>163</v>
      </c>
      <c r="E5" s="256" t="s">
        <v>164</v>
      </c>
      <c r="F5" s="124" t="s">
        <v>162</v>
      </c>
      <c r="G5" s="124" t="s">
        <v>163</v>
      </c>
      <c r="H5" s="255" t="s">
        <v>165</v>
      </c>
      <c r="I5" s="121" t="s">
        <v>164</v>
      </c>
      <c r="J5" s="122" t="s">
        <v>162</v>
      </c>
      <c r="K5" s="122" t="s">
        <v>163</v>
      </c>
      <c r="L5" s="123" t="s">
        <v>165</v>
      </c>
      <c r="M5" s="343"/>
      <c r="N5" s="343"/>
      <c r="O5" s="343"/>
      <c r="P5" s="346"/>
      <c r="Q5" s="58"/>
      <c r="R5" s="58"/>
      <c r="S5" s="58"/>
      <c r="T5" s="58"/>
      <c r="U5" s="58"/>
      <c r="V5" s="58"/>
      <c r="W5" s="58"/>
      <c r="X5" s="58"/>
      <c r="Y5" s="58"/>
      <c r="Z5" s="58"/>
    </row>
    <row r="6" spans="1:26" ht="30.6" x14ac:dyDescent="0.3">
      <c r="A6" s="355" t="s">
        <v>171</v>
      </c>
      <c r="B6" s="6" t="s">
        <v>138</v>
      </c>
      <c r="C6" s="260" t="s">
        <v>141</v>
      </c>
      <c r="D6" s="261" t="s">
        <v>145</v>
      </c>
      <c r="E6" s="6" t="s">
        <v>139</v>
      </c>
      <c r="F6" s="260" t="s">
        <v>142</v>
      </c>
      <c r="G6" s="356" t="s">
        <v>172</v>
      </c>
      <c r="H6" s="356" t="s">
        <v>166</v>
      </c>
      <c r="I6" s="357" t="s">
        <v>173</v>
      </c>
      <c r="J6" s="356" t="s">
        <v>174</v>
      </c>
      <c r="K6" s="356" t="s">
        <v>175</v>
      </c>
      <c r="L6" s="358" t="s">
        <v>167</v>
      </c>
      <c r="M6" s="359" t="s">
        <v>168</v>
      </c>
      <c r="N6" s="359" t="s">
        <v>169</v>
      </c>
      <c r="O6" s="229"/>
      <c r="P6" s="360"/>
      <c r="Q6" s="58"/>
      <c r="R6" s="58"/>
      <c r="S6" s="58"/>
      <c r="T6" s="58"/>
      <c r="U6" s="58"/>
      <c r="V6" s="58"/>
      <c r="W6" s="58"/>
      <c r="X6" s="58"/>
      <c r="Y6" s="58"/>
      <c r="Z6" s="58"/>
    </row>
    <row r="7" spans="1:26" ht="14.4" customHeight="1" x14ac:dyDescent="0.3">
      <c r="A7" s="330" t="s">
        <v>170</v>
      </c>
      <c r="B7" s="330"/>
      <c r="C7" s="330"/>
      <c r="D7" s="330"/>
      <c r="E7" s="361"/>
      <c r="F7" s="361"/>
      <c r="G7" s="361"/>
      <c r="H7" s="361"/>
      <c r="I7" s="330"/>
      <c r="J7" s="330"/>
      <c r="K7" s="330"/>
      <c r="L7" s="330"/>
      <c r="M7" s="330"/>
      <c r="N7" s="330"/>
      <c r="O7" s="330"/>
      <c r="P7" s="330"/>
      <c r="Q7" s="58"/>
      <c r="R7" s="58"/>
      <c r="S7" s="58"/>
      <c r="T7" s="58"/>
      <c r="U7" s="58"/>
      <c r="V7" s="58"/>
      <c r="W7" s="58"/>
      <c r="X7" s="58"/>
      <c r="Y7" s="58"/>
      <c r="Z7" s="58"/>
    </row>
    <row r="8" spans="1:26" x14ac:dyDescent="0.3">
      <c r="A8" s="257" t="s">
        <v>103</v>
      </c>
      <c r="B8" s="362">
        <v>224675</v>
      </c>
      <c r="C8" s="363">
        <v>88400</v>
      </c>
      <c r="D8" s="364">
        <v>-136275</v>
      </c>
      <c r="E8" s="362">
        <v>152803</v>
      </c>
      <c r="F8" s="363">
        <v>63700</v>
      </c>
      <c r="G8" s="363">
        <v>-89103</v>
      </c>
      <c r="H8" s="158">
        <v>-58.312336799670163</v>
      </c>
      <c r="I8" s="362">
        <v>71872</v>
      </c>
      <c r="J8" s="363">
        <v>24700</v>
      </c>
      <c r="K8" s="363">
        <v>-47172</v>
      </c>
      <c r="L8" s="158">
        <v>-65.6333481745325</v>
      </c>
      <c r="M8" s="365">
        <v>65.384700055035765</v>
      </c>
      <c r="N8" s="365">
        <v>34.615299944964228</v>
      </c>
      <c r="O8" s="9">
        <v>26</v>
      </c>
      <c r="P8" s="12">
        <v>45</v>
      </c>
      <c r="Q8" s="58"/>
      <c r="R8" s="58"/>
      <c r="S8" s="58"/>
      <c r="T8" s="58"/>
      <c r="U8" s="58"/>
      <c r="V8" s="58"/>
      <c r="W8" s="58"/>
      <c r="X8" s="58"/>
      <c r="Y8" s="58"/>
      <c r="Z8" s="58"/>
    </row>
    <row r="9" spans="1:26" x14ac:dyDescent="0.3">
      <c r="A9" s="258" t="s">
        <v>104</v>
      </c>
      <c r="B9" s="366">
        <v>25951</v>
      </c>
      <c r="C9" s="367">
        <v>8600</v>
      </c>
      <c r="D9" s="368">
        <v>-17351</v>
      </c>
      <c r="E9" s="366">
        <v>22000</v>
      </c>
      <c r="F9" s="367">
        <v>6300</v>
      </c>
      <c r="G9" s="367">
        <v>-15700</v>
      </c>
      <c r="H9" s="165">
        <v>-71.36363636363636</v>
      </c>
      <c r="I9" s="366">
        <v>3951</v>
      </c>
      <c r="J9" s="367">
        <v>2300</v>
      </c>
      <c r="K9" s="367">
        <v>-1651</v>
      </c>
      <c r="L9" s="165">
        <v>-41.786889395089851</v>
      </c>
      <c r="M9" s="369">
        <v>90.484698288283099</v>
      </c>
      <c r="N9" s="369">
        <v>9.515301711716905</v>
      </c>
      <c r="O9" s="17">
        <v>16</v>
      </c>
      <c r="P9" s="20">
        <v>16</v>
      </c>
      <c r="Q9" s="58"/>
      <c r="R9" s="58"/>
      <c r="S9" s="58"/>
      <c r="T9" s="58"/>
      <c r="U9" s="58"/>
      <c r="V9" s="58"/>
      <c r="W9" s="58"/>
      <c r="X9" s="58"/>
      <c r="Y9" s="58"/>
      <c r="Z9" s="58"/>
    </row>
    <row r="10" spans="1:26" x14ac:dyDescent="0.3">
      <c r="A10" s="258" t="s">
        <v>105</v>
      </c>
      <c r="B10" s="366">
        <v>259465</v>
      </c>
      <c r="C10" s="367">
        <v>127800</v>
      </c>
      <c r="D10" s="368">
        <v>-131665</v>
      </c>
      <c r="E10" s="366">
        <v>147530</v>
      </c>
      <c r="F10" s="367">
        <v>72100</v>
      </c>
      <c r="G10" s="367">
        <v>-75430</v>
      </c>
      <c r="H10" s="165">
        <v>-51.128584016810144</v>
      </c>
      <c r="I10" s="366">
        <v>111935</v>
      </c>
      <c r="J10" s="367">
        <v>55700</v>
      </c>
      <c r="K10" s="367">
        <v>-56235</v>
      </c>
      <c r="L10" s="165">
        <v>-50.238977978290976</v>
      </c>
      <c r="M10" s="369">
        <v>57.289332776364255</v>
      </c>
      <c r="N10" s="369">
        <v>42.710667223635738</v>
      </c>
      <c r="O10" s="17">
        <v>15</v>
      </c>
      <c r="P10" s="20">
        <v>23</v>
      </c>
      <c r="Q10" s="58"/>
      <c r="R10" s="58"/>
      <c r="S10" s="58"/>
      <c r="T10" s="58"/>
      <c r="U10" s="58"/>
      <c r="V10" s="58"/>
      <c r="W10" s="58"/>
      <c r="X10" s="58"/>
      <c r="Y10" s="58"/>
      <c r="Z10" s="58"/>
    </row>
    <row r="11" spans="1:26" x14ac:dyDescent="0.3">
      <c r="A11" s="258" t="s">
        <v>106</v>
      </c>
      <c r="B11" s="366">
        <v>208260</v>
      </c>
      <c r="C11" s="367">
        <v>73100</v>
      </c>
      <c r="D11" s="368">
        <v>-135160</v>
      </c>
      <c r="E11" s="367">
        <v>139013</v>
      </c>
      <c r="F11" s="367">
        <v>48400</v>
      </c>
      <c r="G11" s="367">
        <v>-90613</v>
      </c>
      <c r="H11" s="165">
        <v>-65.183112370785466</v>
      </c>
      <c r="I11" s="366">
        <v>69247</v>
      </c>
      <c r="J11" s="367">
        <v>24700</v>
      </c>
      <c r="K11" s="367">
        <v>-44547</v>
      </c>
      <c r="L11" s="165">
        <v>-64.330584718471556</v>
      </c>
      <c r="M11" s="369">
        <v>67.041284403669721</v>
      </c>
      <c r="N11" s="369">
        <v>32.958715596330272</v>
      </c>
      <c r="O11" s="17">
        <v>39</v>
      </c>
      <c r="P11" s="20">
        <v>63</v>
      </c>
      <c r="Q11" s="58"/>
      <c r="R11" s="58"/>
      <c r="S11" s="58"/>
      <c r="T11" s="58"/>
      <c r="U11" s="58"/>
      <c r="V11" s="58"/>
      <c r="W11" s="58"/>
      <c r="X11" s="58"/>
      <c r="Y11" s="58"/>
      <c r="Z11" s="58"/>
    </row>
    <row r="12" spans="1:26" x14ac:dyDescent="0.3">
      <c r="A12" s="259" t="s">
        <v>36</v>
      </c>
      <c r="B12" s="366">
        <v>123462</v>
      </c>
      <c r="C12" s="367">
        <v>107300</v>
      </c>
      <c r="D12" s="368">
        <v>-16162</v>
      </c>
      <c r="E12" s="366">
        <v>110355</v>
      </c>
      <c r="F12" s="367">
        <v>93500</v>
      </c>
      <c r="G12" s="367">
        <v>-16855</v>
      </c>
      <c r="H12" s="165">
        <v>-15.273435730143628</v>
      </c>
      <c r="I12" s="366">
        <v>13107</v>
      </c>
      <c r="J12" s="367">
        <v>13800</v>
      </c>
      <c r="K12" s="367">
        <v>693</v>
      </c>
      <c r="L12" s="165">
        <v>5.28725108720531</v>
      </c>
      <c r="M12" s="369">
        <v>104.28783566390298</v>
      </c>
      <c r="N12" s="369">
        <v>-4.2878356639029818</v>
      </c>
      <c r="O12" s="17">
        <v>63</v>
      </c>
      <c r="P12" s="20">
        <v>116</v>
      </c>
      <c r="Q12" s="58"/>
      <c r="R12" s="58"/>
      <c r="S12" s="58"/>
      <c r="T12" s="58"/>
      <c r="U12" s="58"/>
      <c r="V12" s="58"/>
      <c r="W12" s="58"/>
      <c r="X12" s="58"/>
      <c r="Y12" s="58"/>
      <c r="Z12" s="58"/>
    </row>
    <row r="13" spans="1:26" x14ac:dyDescent="0.3">
      <c r="A13" s="330" t="s">
        <v>23</v>
      </c>
      <c r="B13" s="330"/>
      <c r="C13" s="330"/>
      <c r="D13" s="330"/>
      <c r="E13" s="330"/>
      <c r="F13" s="330"/>
      <c r="G13" s="330"/>
      <c r="H13" s="330"/>
      <c r="I13" s="330"/>
      <c r="J13" s="330"/>
      <c r="K13" s="330"/>
      <c r="L13" s="330"/>
      <c r="M13" s="330"/>
      <c r="N13" s="330"/>
      <c r="O13" s="330"/>
      <c r="P13" s="330"/>
      <c r="Q13" s="58"/>
      <c r="R13" s="58"/>
      <c r="S13" s="58"/>
      <c r="T13" s="58"/>
      <c r="U13" s="58"/>
      <c r="V13" s="58"/>
      <c r="W13" s="58"/>
      <c r="X13" s="58"/>
      <c r="Y13" s="58"/>
      <c r="Z13" s="58"/>
    </row>
    <row r="14" spans="1:26" x14ac:dyDescent="0.3">
      <c r="A14" s="144" t="s">
        <v>37</v>
      </c>
      <c r="B14" s="150">
        <v>841813</v>
      </c>
      <c r="C14" s="146">
        <v>405200</v>
      </c>
      <c r="D14" s="370">
        <v>-436613</v>
      </c>
      <c r="E14" s="150">
        <v>571701</v>
      </c>
      <c r="F14" s="146">
        <v>284000</v>
      </c>
      <c r="G14" s="146">
        <v>-287701</v>
      </c>
      <c r="H14" s="182">
        <v>-50.323683184042011</v>
      </c>
      <c r="I14" s="150">
        <v>270112</v>
      </c>
      <c r="J14" s="146">
        <v>121200</v>
      </c>
      <c r="K14" s="146">
        <v>-148912</v>
      </c>
      <c r="L14" s="182">
        <v>-55.129723966354696</v>
      </c>
      <c r="M14" s="371">
        <v>65.893823592059789</v>
      </c>
      <c r="N14" s="371">
        <v>34.106176407940211</v>
      </c>
      <c r="O14" s="372">
        <v>101</v>
      </c>
      <c r="P14" s="373">
        <v>167</v>
      </c>
      <c r="Q14" s="58"/>
      <c r="R14" s="58"/>
      <c r="S14" s="58"/>
      <c r="T14" s="58"/>
      <c r="U14" s="58"/>
      <c r="V14" s="58"/>
      <c r="W14" s="58"/>
      <c r="X14" s="58"/>
      <c r="Y14" s="58"/>
      <c r="Z14" s="58"/>
    </row>
    <row r="15" spans="1:26" ht="57.75" customHeight="1" x14ac:dyDescent="0.3">
      <c r="A15" s="291" t="s">
        <v>176</v>
      </c>
      <c r="B15" s="291"/>
      <c r="C15" s="291"/>
      <c r="D15" s="291"/>
      <c r="E15" s="291"/>
      <c r="F15" s="291"/>
      <c r="G15" s="291"/>
      <c r="H15" s="291"/>
      <c r="I15" s="291"/>
      <c r="J15" s="291"/>
      <c r="K15" s="291"/>
      <c r="L15" s="291"/>
      <c r="M15" s="291"/>
      <c r="N15" s="291"/>
      <c r="O15" s="291"/>
      <c r="P15" s="291"/>
      <c r="Q15" s="58"/>
      <c r="R15" s="58"/>
      <c r="S15" s="58"/>
      <c r="T15" s="58"/>
      <c r="U15" s="58"/>
      <c r="V15" s="58"/>
      <c r="W15" s="58"/>
      <c r="X15" s="58"/>
      <c r="Y15" s="58"/>
      <c r="Z15" s="58"/>
    </row>
    <row r="16" spans="1:26" x14ac:dyDescent="0.3">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x14ac:dyDescent="0.3">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x14ac:dyDescent="0.3">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x14ac:dyDescent="0.3">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x14ac:dyDescent="0.3">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x14ac:dyDescent="0.3">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x14ac:dyDescent="0.3">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x14ac:dyDescent="0.3">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x14ac:dyDescent="0.3">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x14ac:dyDescent="0.3">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3">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x14ac:dyDescent="0.3">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x14ac:dyDescent="0.3">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x14ac:dyDescent="0.3">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3">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x14ac:dyDescent="0.3">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x14ac:dyDescent="0.3">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x14ac:dyDescent="0.3">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x14ac:dyDescent="0.3">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x14ac:dyDescent="0.3">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x14ac:dyDescent="0.3">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x14ac:dyDescent="0.3">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sheetData>
  <mergeCells count="12">
    <mergeCell ref="A3:P3"/>
    <mergeCell ref="O4:O5"/>
    <mergeCell ref="P4:P5"/>
    <mergeCell ref="A7:P7"/>
    <mergeCell ref="A13:P13"/>
    <mergeCell ref="A15:P15"/>
    <mergeCell ref="A4:A5"/>
    <mergeCell ref="B4:D4"/>
    <mergeCell ref="E4:H4"/>
    <mergeCell ref="I4:L4"/>
    <mergeCell ref="M4:M5"/>
    <mergeCell ref="N4:N5"/>
  </mergeCells>
  <hyperlinks>
    <hyperlink ref="A1" location="Index!A1" display="Return to Index page"/>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12</vt:i4>
      </vt:variant>
    </vt:vector>
  </HeadingPairs>
  <TitlesOfParts>
    <vt:vector size="12" baseType="lpstr">
      <vt:lpstr>Index</vt:lpstr>
      <vt:lpstr>Table A1</vt:lpstr>
      <vt:lpstr>Table A2</vt:lpstr>
      <vt:lpstr>Table A3</vt:lpstr>
      <vt:lpstr>Table A4</vt:lpstr>
      <vt:lpstr>Table A5</vt:lpstr>
      <vt:lpstr>Table A6</vt:lpstr>
      <vt:lpstr>Table A7</vt:lpstr>
      <vt:lpstr>Table A8</vt:lpstr>
      <vt:lpstr>Table A9</vt:lpstr>
      <vt:lpstr>Table A10</vt:lpstr>
      <vt:lpstr>Table A11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2020-09-04T04:25:55Z</dcterms:created>
  <dcterms:modified xsi:type="dcterms:W3CDTF">2020-12-15T00:24:43Z</dcterms:modified>
</cp:coreProperties>
</file>