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9410" windowHeight="10950" tabRatio="731"/>
  </bookViews>
  <sheets>
    <sheet name="Disclaimer" sheetId="13" r:id="rId1"/>
    <sheet name="ACT data" sheetId="1" r:id="rId2"/>
    <sheet name="NSW data" sheetId="2" r:id="rId3"/>
    <sheet name="QLD data" sheetId="3" r:id="rId4"/>
    <sheet name="SA data" sheetId="4" r:id="rId5"/>
    <sheet name="VIC data" sheetId="5" r:id="rId6"/>
    <sheet name="WA data" sheetId="6" r:id="rId7"/>
    <sheet name="Major wastes" sheetId="7" r:id="rId8"/>
    <sheet name="Major wastes after normal" sheetId="12" r:id="rId9"/>
    <sheet name="Population" sheetId="8" r:id="rId10"/>
    <sheet name="Tracked waste (normalised)" sheetId="9" r:id="rId11"/>
    <sheet name="Contam soils removed" sheetId="10" r:id="rId12"/>
    <sheet name="Corrected by Code &amp; State" sheetId="11" r:id="rId13"/>
    <sheet name="Sheet2" sheetId="14" r:id="rId14"/>
  </sheets>
  <definedNames>
    <definedName name="_Ref346100068" localSheetId="12">'Corrected by Code &amp; State'!$C$42</definedName>
    <definedName name="_Ref346100461" localSheetId="12">'Corrected by Code &amp; State'!$C$36</definedName>
    <definedName name="_Ref346100540" localSheetId="12">'Corrected by Code &amp; State'!$C$47</definedName>
    <definedName name="_Toc346553254" localSheetId="12">'Corrected by Code &amp; State'!$C$31</definedName>
  </definedNames>
  <calcPr calcId="145621"/>
</workbook>
</file>

<file path=xl/calcChain.xml><?xml version="1.0" encoding="utf-8"?>
<calcChain xmlns="http://schemas.openxmlformats.org/spreadsheetml/2006/main">
  <c r="E16" i="11" l="1"/>
  <c r="D16" i="11"/>
  <c r="J272" i="3"/>
  <c r="I277" i="1"/>
  <c r="L4" i="11"/>
  <c r="K164" i="6"/>
  <c r="D13" i="11"/>
  <c r="M6" i="11"/>
  <c r="L6" i="11"/>
  <c r="K16" i="6"/>
  <c r="K265" i="6"/>
  <c r="I160" i="2"/>
  <c r="I276" i="1"/>
  <c r="K290" i="6"/>
  <c r="I306" i="5"/>
  <c r="I276" i="4"/>
  <c r="I276" i="2"/>
  <c r="L5" i="11" s="1"/>
  <c r="N5" i="11" s="1"/>
  <c r="I272" i="3"/>
  <c r="L11" i="11"/>
  <c r="N11" i="11" s="1"/>
  <c r="L10" i="11"/>
  <c r="N10" i="11" s="1"/>
  <c r="L8" i="11"/>
  <c r="N8" i="11" s="1"/>
  <c r="L7" i="11"/>
  <c r="N7" i="11" s="1"/>
  <c r="N9" i="11"/>
  <c r="G19" i="11"/>
  <c r="F5" i="11"/>
  <c r="H5" i="11" s="1"/>
  <c r="I5" i="11" s="1"/>
  <c r="F6" i="11"/>
  <c r="H6" i="11" s="1"/>
  <c r="I6" i="11" s="1"/>
  <c r="F7" i="11"/>
  <c r="H7" i="11" s="1"/>
  <c r="I7" i="11" s="1"/>
  <c r="F8" i="11"/>
  <c r="H8" i="11" s="1"/>
  <c r="I8" i="11" s="1"/>
  <c r="F9" i="11"/>
  <c r="H9" i="11" s="1"/>
  <c r="I9" i="11" s="1"/>
  <c r="F10" i="11"/>
  <c r="H10" i="11" s="1"/>
  <c r="I10" i="11" s="1"/>
  <c r="F11" i="11"/>
  <c r="H11" i="11" s="1"/>
  <c r="I11" i="11" s="1"/>
  <c r="F12" i="11"/>
  <c r="H12" i="11" s="1"/>
  <c r="I12" i="11" s="1"/>
  <c r="F14" i="11"/>
  <c r="H14" i="11" s="1"/>
  <c r="I14" i="11" s="1"/>
  <c r="F15" i="11"/>
  <c r="H15" i="11" s="1"/>
  <c r="I15" i="11" s="1"/>
  <c r="F17" i="11"/>
  <c r="H17" i="11" s="1"/>
  <c r="I17" i="11" s="1"/>
  <c r="F18" i="11"/>
  <c r="H18" i="11" s="1"/>
  <c r="I18" i="11" s="1"/>
  <c r="F4" i="11"/>
  <c r="H4" i="11" s="1"/>
  <c r="I162" i="4"/>
  <c r="I162" i="2"/>
  <c r="H11" i="9"/>
  <c r="K12" i="10" s="1"/>
  <c r="L12" i="11" l="1"/>
  <c r="N6" i="11"/>
  <c r="I4" i="11"/>
  <c r="J15" i="12" l="1"/>
  <c r="J27" i="12" l="1"/>
  <c r="J20" i="12"/>
  <c r="J17" i="12"/>
  <c r="J16" i="12"/>
  <c r="G159" i="3"/>
  <c r="G22" i="8" l="1"/>
  <c r="D22" i="10"/>
  <c r="E14" i="9" l="1"/>
  <c r="D14" i="9"/>
  <c r="E15" i="10" s="1"/>
  <c r="I210" i="2"/>
  <c r="D17" i="9" l="1"/>
  <c r="D20" i="9" s="1"/>
  <c r="J22" i="10"/>
  <c r="I22" i="10"/>
  <c r="H22" i="10"/>
  <c r="G22" i="10"/>
  <c r="F22" i="10"/>
  <c r="K18" i="10"/>
  <c r="K22" i="10" s="1"/>
  <c r="J18" i="10"/>
  <c r="I18" i="10"/>
  <c r="H18" i="10"/>
  <c r="G18" i="10"/>
  <c r="F18" i="10"/>
  <c r="E18" i="10"/>
  <c r="E22" i="10" s="1"/>
  <c r="D18" i="10"/>
  <c r="F31" i="7"/>
  <c r="G31" i="7"/>
  <c r="H31" i="7"/>
  <c r="D31" i="7"/>
  <c r="E17" i="9"/>
  <c r="E20" i="9" s="1"/>
  <c r="F17" i="9"/>
  <c r="F20" i="9" s="1"/>
  <c r="G17" i="9"/>
  <c r="G20" i="9" s="1"/>
  <c r="H17" i="9"/>
  <c r="H20" i="9" l="1"/>
  <c r="H22" i="9"/>
  <c r="F28" i="7"/>
  <c r="G28" i="7"/>
  <c r="H27" i="7"/>
  <c r="G27" i="7"/>
  <c r="F27" i="7"/>
  <c r="E27" i="7"/>
  <c r="D27" i="7"/>
  <c r="E5" i="7" l="1"/>
  <c r="F5" i="7"/>
  <c r="G5" i="7"/>
  <c r="H5" i="7"/>
  <c r="G17" i="7"/>
  <c r="F17" i="7"/>
  <c r="G18" i="7"/>
  <c r="H25" i="7" l="1"/>
  <c r="F25" i="7"/>
  <c r="E25" i="7"/>
  <c r="D25" i="7"/>
  <c r="E24" i="7"/>
  <c r="F23" i="7"/>
  <c r="F22" i="7"/>
  <c r="E22" i="7"/>
  <c r="H21" i="7"/>
  <c r="G21" i="7"/>
  <c r="F21" i="7"/>
  <c r="E21" i="7"/>
  <c r="D21" i="7"/>
  <c r="F19" i="7"/>
  <c r="E19" i="7"/>
  <c r="D19" i="7"/>
  <c r="E18" i="7"/>
  <c r="E17" i="7"/>
  <c r="E28" i="7" s="1"/>
  <c r="K28" i="7" s="1"/>
  <c r="G16" i="7"/>
  <c r="F16" i="7"/>
  <c r="E16" i="7"/>
  <c r="E31" i="7" s="1"/>
  <c r="K31" i="7" s="1"/>
  <c r="H7" i="7"/>
  <c r="G7" i="7"/>
  <c r="F7" i="7"/>
  <c r="E7" i="7"/>
  <c r="G13" i="7"/>
  <c r="F13" i="7"/>
  <c r="H12" i="7"/>
  <c r="G12" i="7"/>
  <c r="F12" i="7"/>
  <c r="E12" i="7"/>
  <c r="D12" i="7"/>
  <c r="H11" i="7"/>
  <c r="G11" i="7"/>
  <c r="F11" i="7"/>
  <c r="E11" i="7"/>
  <c r="D11" i="7"/>
  <c r="G8" i="7"/>
  <c r="H8" i="7"/>
  <c r="E8" i="7"/>
  <c r="F8" i="7"/>
  <c r="E6" i="7"/>
  <c r="D8" i="7"/>
  <c r="H32" i="7" l="1"/>
  <c r="D32" i="7"/>
  <c r="H29" i="7"/>
  <c r="I164" i="4" s="1"/>
  <c r="D29" i="7"/>
  <c r="I164" i="2" s="1"/>
  <c r="H6" i="7"/>
  <c r="F6" i="7"/>
  <c r="D6" i="7"/>
  <c r="R265" i="6" l="1"/>
  <c r="Q265" i="6"/>
  <c r="P265" i="6"/>
  <c r="O265" i="6"/>
  <c r="N265" i="6"/>
  <c r="M265" i="6"/>
  <c r="L265" i="6"/>
  <c r="K250" i="6"/>
  <c r="R249" i="6"/>
  <c r="Q249" i="6"/>
  <c r="P249" i="6"/>
  <c r="O249" i="6"/>
  <c r="N249" i="6"/>
  <c r="M249" i="6"/>
  <c r="L249" i="6"/>
  <c r="K249" i="6"/>
  <c r="K239" i="6"/>
  <c r="G24" i="7" s="1"/>
  <c r="R214" i="6"/>
  <c r="Q214" i="6"/>
  <c r="P214" i="6"/>
  <c r="O214" i="6"/>
  <c r="N214" i="6"/>
  <c r="M214" i="6"/>
  <c r="L214" i="6"/>
  <c r="K214" i="6"/>
  <c r="K208" i="6"/>
  <c r="R183" i="6"/>
  <c r="Q183" i="6"/>
  <c r="P183" i="6"/>
  <c r="O183" i="6"/>
  <c r="N183" i="6"/>
  <c r="M183" i="6"/>
  <c r="L183" i="6"/>
  <c r="K183" i="6"/>
  <c r="R178" i="6"/>
  <c r="Q178" i="6"/>
  <c r="P178" i="6"/>
  <c r="O178" i="6"/>
  <c r="N178" i="6"/>
  <c r="M178" i="6"/>
  <c r="L178" i="6"/>
  <c r="K178" i="6"/>
  <c r="K175" i="6"/>
  <c r="G19" i="7" s="1"/>
  <c r="R164" i="6"/>
  <c r="Q164" i="6"/>
  <c r="P164" i="6"/>
  <c r="O164" i="6"/>
  <c r="N164" i="6"/>
  <c r="M164" i="6"/>
  <c r="L164" i="6"/>
  <c r="R140" i="6"/>
  <c r="Q140" i="6"/>
  <c r="P140" i="6"/>
  <c r="O140" i="6"/>
  <c r="N140" i="6"/>
  <c r="M140" i="6"/>
  <c r="L140" i="6"/>
  <c r="K140" i="6"/>
  <c r="K127" i="6"/>
  <c r="R126" i="6"/>
  <c r="Q126" i="6"/>
  <c r="P126" i="6"/>
  <c r="O126" i="6"/>
  <c r="N126" i="6"/>
  <c r="M126" i="6"/>
  <c r="L126" i="6"/>
  <c r="K126" i="6"/>
  <c r="K120" i="6"/>
  <c r="K111" i="6" s="1"/>
  <c r="K114" i="6"/>
  <c r="R111" i="6"/>
  <c r="Q111" i="6"/>
  <c r="P111" i="6"/>
  <c r="O111" i="6"/>
  <c r="N111" i="6"/>
  <c r="M111" i="6"/>
  <c r="L111" i="6"/>
  <c r="R98" i="6"/>
  <c r="Q98" i="6"/>
  <c r="P98" i="6"/>
  <c r="O98" i="6"/>
  <c r="N98" i="6"/>
  <c r="M98" i="6"/>
  <c r="L98" i="6"/>
  <c r="K98" i="6"/>
  <c r="R88" i="6"/>
  <c r="Q88" i="6"/>
  <c r="P88" i="6"/>
  <c r="O88" i="6"/>
  <c r="N88" i="6"/>
  <c r="M88" i="6"/>
  <c r="L88" i="6"/>
  <c r="K88" i="6"/>
  <c r="R16" i="6"/>
  <c r="Q16" i="6"/>
  <c r="P16" i="6"/>
  <c r="O16" i="6"/>
  <c r="N16" i="6"/>
  <c r="M16" i="6"/>
  <c r="L16" i="6"/>
  <c r="R12" i="6"/>
  <c r="Q12" i="6"/>
  <c r="P12" i="6"/>
  <c r="O12" i="6"/>
  <c r="N12" i="6"/>
  <c r="M12" i="6"/>
  <c r="L12" i="6"/>
  <c r="K12" i="6"/>
  <c r="R8" i="6"/>
  <c r="Q8" i="6"/>
  <c r="P8" i="6"/>
  <c r="O8" i="6"/>
  <c r="N8" i="6"/>
  <c r="M8" i="6"/>
  <c r="L8" i="6"/>
  <c r="K8" i="6"/>
  <c r="K5" i="6"/>
  <c r="R4" i="6"/>
  <c r="Q4" i="6"/>
  <c r="P4" i="6"/>
  <c r="O4" i="6"/>
  <c r="N4" i="6"/>
  <c r="M4" i="6"/>
  <c r="L4" i="6"/>
  <c r="K4" i="6"/>
  <c r="S288" i="5" l="1"/>
  <c r="R288" i="5"/>
  <c r="Q288" i="5"/>
  <c r="P288" i="5"/>
  <c r="O288" i="5"/>
  <c r="N288" i="5"/>
  <c r="M288" i="5"/>
  <c r="L288" i="5"/>
  <c r="K288" i="5"/>
  <c r="J288" i="5"/>
  <c r="I288" i="5"/>
  <c r="S272" i="5"/>
  <c r="R272" i="5"/>
  <c r="Q272" i="5"/>
  <c r="P272" i="5"/>
  <c r="O272" i="5"/>
  <c r="N272" i="5"/>
  <c r="M272" i="5"/>
  <c r="L272" i="5"/>
  <c r="K272" i="5"/>
  <c r="J272" i="5"/>
  <c r="I272" i="5"/>
  <c r="S237" i="5"/>
  <c r="R237" i="5"/>
  <c r="Q237" i="5"/>
  <c r="P237" i="5"/>
  <c r="O237" i="5"/>
  <c r="N237" i="5"/>
  <c r="M237" i="5"/>
  <c r="L237" i="5"/>
  <c r="K237" i="5"/>
  <c r="J237" i="5"/>
  <c r="I237" i="5"/>
  <c r="S203" i="5"/>
  <c r="R203" i="5"/>
  <c r="Q203" i="5"/>
  <c r="P203" i="5"/>
  <c r="O203" i="5"/>
  <c r="N203" i="5"/>
  <c r="M203" i="5"/>
  <c r="L203" i="5"/>
  <c r="K203" i="5"/>
  <c r="J203" i="5"/>
  <c r="I203" i="5"/>
  <c r="S198" i="5"/>
  <c r="R198" i="5"/>
  <c r="Q198" i="5"/>
  <c r="P198" i="5"/>
  <c r="O198" i="5"/>
  <c r="N198" i="5"/>
  <c r="M198" i="5"/>
  <c r="L198" i="5"/>
  <c r="K198" i="5"/>
  <c r="J198" i="5"/>
  <c r="I198" i="5"/>
  <c r="S181" i="5"/>
  <c r="R181" i="5"/>
  <c r="Q181" i="5"/>
  <c r="P181" i="5"/>
  <c r="O181" i="5"/>
  <c r="N181" i="5"/>
  <c r="M181" i="5"/>
  <c r="L181" i="5"/>
  <c r="K181" i="5"/>
  <c r="J181" i="5"/>
  <c r="I181" i="5"/>
  <c r="S151" i="5"/>
  <c r="R151" i="5"/>
  <c r="Q151" i="5"/>
  <c r="P151" i="5"/>
  <c r="O151" i="5"/>
  <c r="N151" i="5"/>
  <c r="M151" i="5"/>
  <c r="L151" i="5"/>
  <c r="K151" i="5"/>
  <c r="J151" i="5"/>
  <c r="I151" i="5"/>
  <c r="S137" i="5"/>
  <c r="R137" i="5"/>
  <c r="Q137" i="5"/>
  <c r="P137" i="5"/>
  <c r="O137" i="5"/>
  <c r="N137" i="5"/>
  <c r="M137" i="5"/>
  <c r="L137" i="5"/>
  <c r="K137" i="5"/>
  <c r="J137" i="5"/>
  <c r="I137" i="5"/>
  <c r="S117" i="5"/>
  <c r="R117" i="5"/>
  <c r="Q117" i="5"/>
  <c r="P117" i="5"/>
  <c r="O117" i="5"/>
  <c r="N117" i="5"/>
  <c r="M117" i="5"/>
  <c r="L117" i="5"/>
  <c r="K117" i="5"/>
  <c r="J117" i="5"/>
  <c r="I117" i="5"/>
  <c r="S100" i="5"/>
  <c r="R100" i="5"/>
  <c r="Q100" i="5"/>
  <c r="P100" i="5"/>
  <c r="O100" i="5"/>
  <c r="N100" i="5"/>
  <c r="M100" i="5"/>
  <c r="L100" i="5"/>
  <c r="K100" i="5"/>
  <c r="J100" i="5"/>
  <c r="I100" i="5"/>
  <c r="S90" i="5"/>
  <c r="R90" i="5"/>
  <c r="Q90" i="5"/>
  <c r="P90" i="5"/>
  <c r="O90" i="5"/>
  <c r="N90" i="5"/>
  <c r="M90" i="5"/>
  <c r="L90" i="5"/>
  <c r="K90" i="5"/>
  <c r="J90" i="5"/>
  <c r="I90" i="5"/>
  <c r="C88" i="5"/>
  <c r="S16" i="5"/>
  <c r="R16" i="5"/>
  <c r="Q16" i="5"/>
  <c r="P16" i="5"/>
  <c r="O16" i="5"/>
  <c r="N16" i="5"/>
  <c r="M16" i="5"/>
  <c r="L16" i="5"/>
  <c r="K16" i="5"/>
  <c r="J16" i="5"/>
  <c r="I16" i="5"/>
  <c r="S12" i="5"/>
  <c r="R12" i="5"/>
  <c r="Q12" i="5"/>
  <c r="P12" i="5"/>
  <c r="O12" i="5"/>
  <c r="N12" i="5"/>
  <c r="M12" i="5"/>
  <c r="L12" i="5"/>
  <c r="K12" i="5"/>
  <c r="J12" i="5"/>
  <c r="I12" i="5"/>
  <c r="S8" i="5"/>
  <c r="R8" i="5"/>
  <c r="Q8" i="5"/>
  <c r="P8" i="5"/>
  <c r="O8" i="5"/>
  <c r="N8" i="5"/>
  <c r="M8" i="5"/>
  <c r="L8" i="5"/>
  <c r="K8" i="5"/>
  <c r="J8" i="5"/>
  <c r="I8" i="5"/>
  <c r="S4" i="5"/>
  <c r="R4" i="5"/>
  <c r="Q4" i="5"/>
  <c r="P4" i="5"/>
  <c r="O4" i="5"/>
  <c r="N4" i="5"/>
  <c r="M4" i="5"/>
  <c r="L4" i="5"/>
  <c r="K4" i="5"/>
  <c r="J4" i="5"/>
  <c r="I4" i="5"/>
  <c r="P260" i="4" l="1"/>
  <c r="O260" i="4"/>
  <c r="N260" i="4"/>
  <c r="M260" i="4"/>
  <c r="L260" i="4"/>
  <c r="K260" i="4"/>
  <c r="J260" i="4"/>
  <c r="I260" i="4"/>
  <c r="P244" i="4"/>
  <c r="O244" i="4"/>
  <c r="N244" i="4"/>
  <c r="M244" i="4"/>
  <c r="L244" i="4"/>
  <c r="K244" i="4"/>
  <c r="J244" i="4"/>
  <c r="I244" i="4"/>
  <c r="P210" i="4"/>
  <c r="O210" i="4"/>
  <c r="N210" i="4"/>
  <c r="M210" i="4"/>
  <c r="L210" i="4"/>
  <c r="K210" i="4"/>
  <c r="J210" i="4"/>
  <c r="I210" i="4"/>
  <c r="P179" i="4"/>
  <c r="O179" i="4"/>
  <c r="N179" i="4"/>
  <c r="M179" i="4"/>
  <c r="L179" i="4"/>
  <c r="K179" i="4"/>
  <c r="J179" i="4"/>
  <c r="I179" i="4"/>
  <c r="P174" i="4"/>
  <c r="O174" i="4"/>
  <c r="N174" i="4"/>
  <c r="M174" i="4"/>
  <c r="L174" i="4"/>
  <c r="K174" i="4"/>
  <c r="J174" i="4"/>
  <c r="I174" i="4"/>
  <c r="P160" i="4"/>
  <c r="O160" i="4"/>
  <c r="N160" i="4"/>
  <c r="M160" i="4"/>
  <c r="L160" i="4"/>
  <c r="K160" i="4"/>
  <c r="J160" i="4"/>
  <c r="I160" i="4"/>
  <c r="P137" i="4"/>
  <c r="O137" i="4"/>
  <c r="N137" i="4"/>
  <c r="M137" i="4"/>
  <c r="L137" i="4"/>
  <c r="K137" i="4"/>
  <c r="J137" i="4"/>
  <c r="I137" i="4"/>
  <c r="P124" i="4"/>
  <c r="O124" i="4"/>
  <c r="N124" i="4"/>
  <c r="M124" i="4"/>
  <c r="L124" i="4"/>
  <c r="K124" i="4"/>
  <c r="J124" i="4"/>
  <c r="I124" i="4"/>
  <c r="P109" i="4"/>
  <c r="O109" i="4"/>
  <c r="N109" i="4"/>
  <c r="M109" i="4"/>
  <c r="L109" i="4"/>
  <c r="K109" i="4"/>
  <c r="J109" i="4"/>
  <c r="I109" i="4"/>
  <c r="P96" i="4"/>
  <c r="O96" i="4"/>
  <c r="N96" i="4"/>
  <c r="M96" i="4"/>
  <c r="L96" i="4"/>
  <c r="K96" i="4"/>
  <c r="J96" i="4"/>
  <c r="I96" i="4"/>
  <c r="P86" i="4"/>
  <c r="O86" i="4"/>
  <c r="N86" i="4"/>
  <c r="M86" i="4"/>
  <c r="L86" i="4"/>
  <c r="K86" i="4"/>
  <c r="J86" i="4"/>
  <c r="I86" i="4"/>
  <c r="P16" i="4"/>
  <c r="O16" i="4"/>
  <c r="N16" i="4"/>
  <c r="M16" i="4"/>
  <c r="L16" i="4"/>
  <c r="K16" i="4"/>
  <c r="J16" i="4"/>
  <c r="I16" i="4"/>
  <c r="P12" i="4"/>
  <c r="O12" i="4"/>
  <c r="N12" i="4"/>
  <c r="M12" i="4"/>
  <c r="L12" i="4"/>
  <c r="K12" i="4"/>
  <c r="J12" i="4"/>
  <c r="I12" i="4"/>
  <c r="P8" i="4"/>
  <c r="O8" i="4"/>
  <c r="N8" i="4"/>
  <c r="M8" i="4"/>
  <c r="L8" i="4"/>
  <c r="K8" i="4"/>
  <c r="J8" i="4"/>
  <c r="I8" i="4"/>
  <c r="P4" i="4"/>
  <c r="O4" i="4"/>
  <c r="N4" i="4"/>
  <c r="M4" i="4"/>
  <c r="L4" i="4"/>
  <c r="K4" i="4"/>
  <c r="J4" i="4"/>
  <c r="I4" i="4"/>
  <c r="P260" i="3" l="1"/>
  <c r="O260" i="3"/>
  <c r="N260" i="3"/>
  <c r="M260" i="3"/>
  <c r="L260" i="3"/>
  <c r="K260" i="3"/>
  <c r="J260" i="3"/>
  <c r="I260" i="3"/>
  <c r="P248" i="3"/>
  <c r="O248" i="3"/>
  <c r="N248" i="3"/>
  <c r="M248" i="3"/>
  <c r="L248" i="3"/>
  <c r="K248" i="3"/>
  <c r="J248" i="3"/>
  <c r="I248" i="3"/>
  <c r="P208" i="3"/>
  <c r="O208" i="3"/>
  <c r="N208" i="3"/>
  <c r="M208" i="3"/>
  <c r="L208" i="3"/>
  <c r="K208" i="3"/>
  <c r="J208" i="3"/>
  <c r="I208" i="3"/>
  <c r="P178" i="3"/>
  <c r="O178" i="3"/>
  <c r="N178" i="3"/>
  <c r="M178" i="3"/>
  <c r="L178" i="3"/>
  <c r="K178" i="3"/>
  <c r="J178" i="3"/>
  <c r="I178" i="3"/>
  <c r="P174" i="3"/>
  <c r="O174" i="3"/>
  <c r="N174" i="3"/>
  <c r="M174" i="3"/>
  <c r="L174" i="3"/>
  <c r="K174" i="3"/>
  <c r="J174" i="3"/>
  <c r="I174" i="3"/>
  <c r="P150" i="3"/>
  <c r="O150" i="3"/>
  <c r="N150" i="3"/>
  <c r="M150" i="3"/>
  <c r="L150" i="3"/>
  <c r="K150" i="3"/>
  <c r="J150" i="3"/>
  <c r="I150" i="3"/>
  <c r="P133" i="3"/>
  <c r="O133" i="3"/>
  <c r="N133" i="3"/>
  <c r="M133" i="3"/>
  <c r="L133" i="3"/>
  <c r="K133" i="3"/>
  <c r="J133" i="3"/>
  <c r="I133" i="3"/>
  <c r="P116" i="3"/>
  <c r="O116" i="3"/>
  <c r="N116" i="3"/>
  <c r="M116" i="3"/>
  <c r="L116" i="3"/>
  <c r="K116" i="3"/>
  <c r="J116" i="3"/>
  <c r="I116" i="3"/>
  <c r="P98" i="3"/>
  <c r="O98" i="3"/>
  <c r="N98" i="3"/>
  <c r="M98" i="3"/>
  <c r="L98" i="3"/>
  <c r="K98" i="3"/>
  <c r="J98" i="3"/>
  <c r="I98" i="3"/>
  <c r="P86" i="3"/>
  <c r="O86" i="3"/>
  <c r="N86" i="3"/>
  <c r="M86" i="3"/>
  <c r="L86" i="3"/>
  <c r="K86" i="3"/>
  <c r="J86" i="3"/>
  <c r="I86" i="3"/>
  <c r="P78" i="3"/>
  <c r="O78" i="3"/>
  <c r="N78" i="3"/>
  <c r="M78" i="3"/>
  <c r="L78" i="3"/>
  <c r="K78" i="3"/>
  <c r="J78" i="3"/>
  <c r="I78" i="3"/>
  <c r="P23" i="3"/>
  <c r="O23" i="3"/>
  <c r="N23" i="3"/>
  <c r="M23" i="3"/>
  <c r="L23" i="3"/>
  <c r="K23" i="3"/>
  <c r="J23" i="3"/>
  <c r="I23" i="3"/>
  <c r="P18" i="3"/>
  <c r="O18" i="3"/>
  <c r="N18" i="3"/>
  <c r="M18" i="3"/>
  <c r="L18" i="3"/>
  <c r="K18" i="3"/>
  <c r="J18" i="3"/>
  <c r="I18" i="3"/>
  <c r="P13" i="3"/>
  <c r="O13" i="3"/>
  <c r="N13" i="3"/>
  <c r="M13" i="3"/>
  <c r="L13" i="3"/>
  <c r="K13" i="3"/>
  <c r="J13" i="3"/>
  <c r="I13" i="3"/>
  <c r="P4" i="3"/>
  <c r="O4" i="3"/>
  <c r="N4" i="3"/>
  <c r="M4" i="3"/>
  <c r="L4" i="3"/>
  <c r="K4" i="3"/>
  <c r="J4" i="3"/>
  <c r="I4" i="3"/>
  <c r="R260" i="2"/>
  <c r="Q260" i="2"/>
  <c r="P260" i="2"/>
  <c r="O260" i="2"/>
  <c r="N260" i="2"/>
  <c r="M260" i="2"/>
  <c r="L260" i="2"/>
  <c r="K260" i="2"/>
  <c r="J260" i="2"/>
  <c r="I260" i="2"/>
  <c r="R244" i="2"/>
  <c r="Q244" i="2"/>
  <c r="P244" i="2"/>
  <c r="O244" i="2"/>
  <c r="N244" i="2"/>
  <c r="M244" i="2"/>
  <c r="L244" i="2"/>
  <c r="K244" i="2"/>
  <c r="J244" i="2"/>
  <c r="I244" i="2"/>
  <c r="R210" i="2"/>
  <c r="Q210" i="2"/>
  <c r="P210" i="2"/>
  <c r="O210" i="2"/>
  <c r="N210" i="2"/>
  <c r="M210" i="2"/>
  <c r="L210" i="2"/>
  <c r="K210" i="2"/>
  <c r="J210" i="2"/>
  <c r="R179" i="2"/>
  <c r="Q179" i="2"/>
  <c r="P179" i="2"/>
  <c r="O179" i="2"/>
  <c r="N179" i="2"/>
  <c r="M179" i="2"/>
  <c r="L179" i="2"/>
  <c r="K179" i="2"/>
  <c r="J179" i="2"/>
  <c r="I179" i="2"/>
  <c r="R174" i="2"/>
  <c r="Q174" i="2"/>
  <c r="P174" i="2"/>
  <c r="O174" i="2"/>
  <c r="N174" i="2"/>
  <c r="M174" i="2"/>
  <c r="L174" i="2"/>
  <c r="K174" i="2"/>
  <c r="J174" i="2"/>
  <c r="I174" i="2"/>
  <c r="R160" i="2"/>
  <c r="Q160" i="2"/>
  <c r="P160" i="2"/>
  <c r="O160" i="2"/>
  <c r="N160" i="2"/>
  <c r="M160" i="2"/>
  <c r="L160" i="2"/>
  <c r="K160" i="2"/>
  <c r="J160" i="2"/>
  <c r="R137" i="2"/>
  <c r="Q137" i="2"/>
  <c r="P137" i="2"/>
  <c r="O137" i="2"/>
  <c r="N137" i="2"/>
  <c r="M137" i="2"/>
  <c r="L137" i="2"/>
  <c r="K137" i="2"/>
  <c r="J137" i="2"/>
  <c r="I137" i="2"/>
  <c r="R124" i="2"/>
  <c r="Q124" i="2"/>
  <c r="P124" i="2"/>
  <c r="O124" i="2"/>
  <c r="N124" i="2"/>
  <c r="M124" i="2"/>
  <c r="L124" i="2"/>
  <c r="K124" i="2"/>
  <c r="J124" i="2"/>
  <c r="I124" i="2"/>
  <c r="R109" i="2"/>
  <c r="Q109" i="2"/>
  <c r="P109" i="2"/>
  <c r="O109" i="2"/>
  <c r="N109" i="2"/>
  <c r="M109" i="2"/>
  <c r="L109" i="2"/>
  <c r="K109" i="2"/>
  <c r="J109" i="2"/>
  <c r="I109" i="2"/>
  <c r="R96" i="2"/>
  <c r="Q96" i="2"/>
  <c r="P96" i="2"/>
  <c r="O96" i="2"/>
  <c r="N96" i="2"/>
  <c r="M96" i="2"/>
  <c r="L96" i="2"/>
  <c r="K96" i="2"/>
  <c r="J96" i="2"/>
  <c r="I96" i="2"/>
  <c r="R86" i="2"/>
  <c r="Q86" i="2"/>
  <c r="P86" i="2"/>
  <c r="O86" i="2"/>
  <c r="N86" i="2"/>
  <c r="M86" i="2"/>
  <c r="L86" i="2"/>
  <c r="K86" i="2"/>
  <c r="J86" i="2"/>
  <c r="I86" i="2"/>
  <c r="R16" i="2"/>
  <c r="Q16" i="2"/>
  <c r="P16" i="2"/>
  <c r="O16" i="2"/>
  <c r="N16" i="2"/>
  <c r="M16" i="2"/>
  <c r="L16" i="2"/>
  <c r="K16" i="2"/>
  <c r="J16" i="2"/>
  <c r="I16" i="2"/>
  <c r="R12" i="2"/>
  <c r="Q12" i="2"/>
  <c r="P12" i="2"/>
  <c r="O12" i="2"/>
  <c r="N12" i="2"/>
  <c r="M12" i="2"/>
  <c r="L12" i="2"/>
  <c r="K12" i="2"/>
  <c r="J12" i="2"/>
  <c r="I12" i="2"/>
  <c r="R8" i="2"/>
  <c r="Q8" i="2"/>
  <c r="P8" i="2"/>
  <c r="O8" i="2"/>
  <c r="N8" i="2"/>
  <c r="M8" i="2"/>
  <c r="L8" i="2"/>
  <c r="K8" i="2"/>
  <c r="J8" i="2"/>
  <c r="I8" i="2"/>
  <c r="R4" i="2"/>
  <c r="Q4" i="2"/>
  <c r="P4" i="2"/>
  <c r="O4" i="2"/>
  <c r="N4" i="2"/>
  <c r="M4" i="2"/>
  <c r="L4" i="2"/>
  <c r="K4" i="2"/>
  <c r="J4" i="2"/>
  <c r="I4" i="2"/>
  <c r="D19" i="11" l="1"/>
  <c r="L18" i="11" s="1"/>
  <c r="F13" i="11"/>
  <c r="Q259" i="1"/>
  <c r="P259" i="1"/>
  <c r="O259" i="1"/>
  <c r="N259" i="1"/>
  <c r="M259" i="1"/>
  <c r="L259" i="1"/>
  <c r="K259" i="1"/>
  <c r="J259" i="1"/>
  <c r="I259" i="1"/>
  <c r="Q243" i="1"/>
  <c r="P243" i="1"/>
  <c r="O243" i="1"/>
  <c r="N243" i="1"/>
  <c r="M243" i="1"/>
  <c r="L243" i="1"/>
  <c r="K243" i="1"/>
  <c r="J243" i="1"/>
  <c r="I243" i="1"/>
  <c r="Q209" i="1"/>
  <c r="P209" i="1"/>
  <c r="O209" i="1"/>
  <c r="N209" i="1"/>
  <c r="M209" i="1"/>
  <c r="L209" i="1"/>
  <c r="K209" i="1"/>
  <c r="J209" i="1"/>
  <c r="I209" i="1"/>
  <c r="Q178" i="1"/>
  <c r="P178" i="1"/>
  <c r="O178" i="1"/>
  <c r="N178" i="1"/>
  <c r="M178" i="1"/>
  <c r="L178" i="1"/>
  <c r="K178" i="1"/>
  <c r="J178" i="1"/>
  <c r="I178" i="1"/>
  <c r="Q173" i="1"/>
  <c r="P173" i="1"/>
  <c r="O173" i="1"/>
  <c r="N173" i="1"/>
  <c r="M173" i="1"/>
  <c r="L173" i="1"/>
  <c r="K173" i="1"/>
  <c r="J173" i="1"/>
  <c r="I173" i="1"/>
  <c r="Q160" i="1"/>
  <c r="P160" i="1"/>
  <c r="O160" i="1"/>
  <c r="N160" i="1"/>
  <c r="M160" i="1"/>
  <c r="L160" i="1"/>
  <c r="K160" i="1"/>
  <c r="J160" i="1"/>
  <c r="I160" i="1"/>
  <c r="Q137" i="1"/>
  <c r="P137" i="1"/>
  <c r="O137" i="1"/>
  <c r="N137" i="1"/>
  <c r="M137" i="1"/>
  <c r="L137" i="1"/>
  <c r="K137" i="1"/>
  <c r="J137" i="1"/>
  <c r="I137" i="1"/>
  <c r="Q124" i="1"/>
  <c r="P124" i="1"/>
  <c r="O124" i="1"/>
  <c r="N124" i="1"/>
  <c r="M124" i="1"/>
  <c r="L124" i="1"/>
  <c r="K124" i="1"/>
  <c r="J124" i="1"/>
  <c r="I124" i="1"/>
  <c r="Q109" i="1"/>
  <c r="P109" i="1"/>
  <c r="O109" i="1"/>
  <c r="N109" i="1"/>
  <c r="M109" i="1"/>
  <c r="L109" i="1"/>
  <c r="K109" i="1"/>
  <c r="J109" i="1"/>
  <c r="I109" i="1"/>
  <c r="Q96" i="1"/>
  <c r="P96" i="1"/>
  <c r="O96" i="1"/>
  <c r="N96" i="1"/>
  <c r="M96" i="1"/>
  <c r="L96" i="1"/>
  <c r="K96" i="1"/>
  <c r="J96" i="1"/>
  <c r="I96" i="1"/>
  <c r="Q86" i="1"/>
  <c r="P86" i="1"/>
  <c r="O86" i="1"/>
  <c r="N86" i="1"/>
  <c r="M86" i="1"/>
  <c r="L86" i="1"/>
  <c r="K86" i="1"/>
  <c r="J86" i="1"/>
  <c r="I86" i="1"/>
  <c r="J25" i="1"/>
  <c r="J16" i="1" s="1"/>
  <c r="I25" i="1"/>
  <c r="I16" i="1" s="1"/>
  <c r="Q16" i="1"/>
  <c r="P16" i="1"/>
  <c r="O16" i="1"/>
  <c r="N16" i="1"/>
  <c r="M16" i="1"/>
  <c r="L16" i="1"/>
  <c r="K16" i="1"/>
  <c r="J13" i="1"/>
  <c r="J12" i="1" s="1"/>
  <c r="I13" i="1"/>
  <c r="Q12" i="1"/>
  <c r="P12" i="1"/>
  <c r="O12" i="1"/>
  <c r="N12" i="1"/>
  <c r="M12" i="1"/>
  <c r="L12" i="1"/>
  <c r="K12" i="1"/>
  <c r="I12" i="1"/>
  <c r="Q8" i="1"/>
  <c r="P8" i="1"/>
  <c r="O8" i="1"/>
  <c r="N8" i="1"/>
  <c r="M8" i="1"/>
  <c r="L8" i="1"/>
  <c r="K8" i="1"/>
  <c r="J8" i="1"/>
  <c r="I8" i="1"/>
  <c r="Q4" i="1"/>
  <c r="P4" i="1"/>
  <c r="O4" i="1"/>
  <c r="N4" i="1"/>
  <c r="M4" i="1"/>
  <c r="L4" i="1"/>
  <c r="K4" i="1"/>
  <c r="J4" i="1"/>
  <c r="I4" i="1"/>
  <c r="E19" i="11" l="1"/>
  <c r="M4" i="11"/>
  <c r="H13" i="11"/>
  <c r="E28" i="11" l="1"/>
  <c r="M18" i="11"/>
  <c r="F16" i="11"/>
  <c r="H16" i="11" s="1"/>
  <c r="I16" i="11" s="1"/>
  <c r="N4" i="11"/>
  <c r="N12" i="11" s="1"/>
  <c r="M12" i="11"/>
  <c r="I13" i="11"/>
  <c r="H19" i="11" l="1"/>
  <c r="I19" i="11" s="1"/>
  <c r="F19" i="11"/>
</calcChain>
</file>

<file path=xl/sharedStrings.xml><?xml version="1.0" encoding="utf-8"?>
<sst xmlns="http://schemas.openxmlformats.org/spreadsheetml/2006/main" count="5800" uniqueCount="675">
  <si>
    <t>Hazardous Waste Classification</t>
  </si>
  <si>
    <t>Waste Generation (tonnes)</t>
  </si>
  <si>
    <t>Interstate Waste Movements (tonnes)</t>
  </si>
  <si>
    <t>Waste Treatment/Disposal (tonnes)</t>
  </si>
  <si>
    <t>Code</t>
  </si>
  <si>
    <t>Waste description</t>
  </si>
  <si>
    <t>Waste form*</t>
  </si>
  <si>
    <t>Waste type</t>
  </si>
  <si>
    <t>UN number</t>
  </si>
  <si>
    <t>Class</t>
  </si>
  <si>
    <t>Packing group</t>
  </si>
  <si>
    <t>Within ACT</t>
  </si>
  <si>
    <t>Exported</t>
  </si>
  <si>
    <t>Imported</t>
  </si>
  <si>
    <t>Delivered to transfer stations</t>
  </si>
  <si>
    <t>Disposed to Landfill</t>
  </si>
  <si>
    <t>Disposed to Trade Waste</t>
  </si>
  <si>
    <t>Treated</t>
  </si>
  <si>
    <t>Energy Recovery</t>
  </si>
  <si>
    <t>Recycled</t>
  </si>
  <si>
    <t>A</t>
  </si>
  <si>
    <t>Cyanides</t>
  </si>
  <si>
    <t>Cyanide-containing wastes.</t>
  </si>
  <si>
    <t>L</t>
  </si>
  <si>
    <t>A100</t>
  </si>
  <si>
    <t>I, II or III</t>
  </si>
  <si>
    <t>P</t>
  </si>
  <si>
    <t>S</t>
  </si>
  <si>
    <t>1588 or 2811</t>
  </si>
  <si>
    <t>B</t>
  </si>
  <si>
    <t>Acids</t>
  </si>
  <si>
    <t>Acids in a solid form or acidic solution with pH value of 4 or less.</t>
  </si>
  <si>
    <t>B100</t>
  </si>
  <si>
    <t>*</t>
  </si>
  <si>
    <t>C</t>
  </si>
  <si>
    <t>Alkaline wastes</t>
  </si>
  <si>
    <t>Alkaline solids or alkaline solutions with pH value of 9 or more.
Includes, but is not limited to: caustic soda, alkaline cleaners,
and waste lime.</t>
  </si>
  <si>
    <t>C100</t>
  </si>
  <si>
    <t>D</t>
  </si>
  <si>
    <t>Inorganic chemicals</t>
  </si>
  <si>
    <t>Metal carbonyls.</t>
  </si>
  <si>
    <t>D100</t>
  </si>
  <si>
    <t>Inorganic fluorine compounds (excluding calcium fluoride).</t>
  </si>
  <si>
    <t>D110</t>
  </si>
  <si>
    <t>Mercury and mercury compounds.</t>
  </si>
  <si>
    <t>D120</t>
  </si>
  <si>
    <t>2024 or 2809</t>
  </si>
  <si>
    <t>6.1 or 8</t>
  </si>
  <si>
    <t>6.1 pr 8</t>
  </si>
  <si>
    <t>Equipment and articles containing mercury.</t>
  </si>
  <si>
    <t>D121</t>
  </si>
  <si>
    <t>III</t>
  </si>
  <si>
    <t>Arsenic and arsenic compounds.</t>
  </si>
  <si>
    <t>D130</t>
  </si>
  <si>
    <t>Chromium compounds (hexavalent and trivalent).</t>
  </si>
  <si>
    <t>D140</t>
  </si>
  <si>
    <t>Tannery wastes containing chromium.</t>
  </si>
  <si>
    <t>D141</t>
  </si>
  <si>
    <t xml:space="preserve">3287
</t>
  </si>
  <si>
    <t>Cadmium and cadmium compounds.</t>
  </si>
  <si>
    <t>D150</t>
  </si>
  <si>
    <t>3287 or 2810</t>
  </si>
  <si>
    <t>Beryllium and beryllium compounds.</t>
  </si>
  <si>
    <t>D160</t>
  </si>
  <si>
    <t>II or III</t>
  </si>
  <si>
    <t>Antimony and antimony compounds.</t>
  </si>
  <si>
    <t>D170</t>
  </si>
  <si>
    <t>Copper compounds.</t>
  </si>
  <si>
    <t>D190</t>
  </si>
  <si>
    <t>Cobalt and cobalt compounds.</t>
  </si>
  <si>
    <t>D200</t>
  </si>
  <si>
    <t>Nickel compounds.</t>
  </si>
  <si>
    <t>D210</t>
  </si>
  <si>
    <t>Lead and lead compounds.</t>
  </si>
  <si>
    <t>D220</t>
  </si>
  <si>
    <t>Zinc compounds.</t>
  </si>
  <si>
    <t>D230</t>
  </si>
  <si>
    <t>Selenium and selenium compounds.</t>
  </si>
  <si>
    <t>D240</t>
  </si>
  <si>
    <t>Waste from the production, formulation  and use of photographic chemicals and processing materials (containing silver).</t>
  </si>
  <si>
    <t>D261</t>
  </si>
  <si>
    <t>Barium compounds.</t>
  </si>
  <si>
    <t>D290</t>
  </si>
  <si>
    <t>Non-toxic salts (e.g. sodium chloride, calcium chloride).</t>
  </si>
  <si>
    <t>D300</t>
  </si>
  <si>
    <t>30XY</t>
  </si>
  <si>
    <t>Boron compounds.</t>
  </si>
  <si>
    <t>D310</t>
  </si>
  <si>
    <t>Inorganic sulfur-containing compounds.</t>
  </si>
  <si>
    <t>D330</t>
  </si>
  <si>
    <t>Phosphorus compounds, excluding mineral phosphates.</t>
  </si>
  <si>
    <t>D360</t>
  </si>
  <si>
    <t>Inorganic  chemicals, NOS.</t>
  </si>
  <si>
    <t>D390</t>
  </si>
  <si>
    <t xml:space="preserve">I, II or III </t>
  </si>
  <si>
    <t>Smelter waste containing prescribed waste.</t>
  </si>
  <si>
    <t>D400</t>
  </si>
  <si>
    <t>E</t>
  </si>
  <si>
    <t>Reactive chemicals</t>
  </si>
  <si>
    <t>Oxidising agents, including peroxides, NOS.</t>
  </si>
  <si>
    <t>E100</t>
  </si>
  <si>
    <t>Waste of an explosive nature not subject to other legislation, including azides.</t>
  </si>
  <si>
    <t>E120</t>
  </si>
  <si>
    <t>Highly reactive  chemicals, NOS.</t>
  </si>
  <si>
    <t>E130</t>
  </si>
  <si>
    <t>F</t>
  </si>
  <si>
    <t>Paints, lacquers, varnish, resins, inks, dyes, pigments, adhesives</t>
  </si>
  <si>
    <t>Aqueous-based wastes from the production, formulation and use of inks, dyes, pigments, paints, lacquers and varnish.</t>
  </si>
  <si>
    <t>F100</t>
  </si>
  <si>
    <t>Aqueous-based wastes from the production, formulation and use of resins, latex, plasticisers, glues and adhesives.</t>
  </si>
  <si>
    <t xml:space="preserve">F110 </t>
  </si>
  <si>
    <t>Solvent-based wastes from the production, formulation and use of inks, dyes, pigments, paints, lacquers and varnish.</t>
  </si>
  <si>
    <t>F120</t>
  </si>
  <si>
    <t>Solvent-based wastes from the production, formulation and use of resins, latex, plasticisers, glues and adhesives.</t>
  </si>
  <si>
    <t>F130</t>
  </si>
  <si>
    <t>G</t>
  </si>
  <si>
    <t>Organic solvents, solvent residues</t>
  </si>
  <si>
    <t>Ethers and highly flammable hydrocarbons, such as petrol and jet fuel.</t>
  </si>
  <si>
    <t>G100</t>
  </si>
  <si>
    <t>Non-halogenated organic solvents.</t>
  </si>
  <si>
    <t>G110</t>
  </si>
  <si>
    <t>Dry-cleaning wastes containing organic solvents, such as perchloroethylene.</t>
  </si>
  <si>
    <t>G130</t>
  </si>
  <si>
    <t>Halogenated organic solvents.</t>
  </si>
  <si>
    <t>G150</t>
  </si>
  <si>
    <t>Wastes from the production, formulation  and use of organic solvents, NOS.</t>
  </si>
  <si>
    <t>G160</t>
  </si>
  <si>
    <t>H</t>
  </si>
  <si>
    <t>Pesticides (includes herbicides and insecticides)</t>
  </si>
  <si>
    <t>Waste from the production, formulation  and use of biocides and phytopharmaceuticals, NOS.</t>
  </si>
  <si>
    <t>H100</t>
  </si>
  <si>
    <t>II</t>
  </si>
  <si>
    <t>Organophosphorus pesticides.</t>
  </si>
  <si>
    <t>H110</t>
  </si>
  <si>
    <t>Mixed pesticide residue.</t>
  </si>
  <si>
    <t>H160</t>
  </si>
  <si>
    <t>I</t>
  </si>
  <si>
    <t>Copper-chrome-arsenic  (CCA).</t>
  </si>
  <si>
    <t>H170</t>
  </si>
  <si>
    <t>J</t>
  </si>
  <si>
    <t>Oils, hydrocarbons, emulsions</t>
  </si>
  <si>
    <t>Waste oils unfit  for their original  intended  use (lubricating, hydraulic).</t>
  </si>
  <si>
    <t>J100</t>
  </si>
  <si>
    <t>Waste hydrocarbons.</t>
  </si>
  <si>
    <t>J110</t>
  </si>
  <si>
    <t>Waste oils and water mixtures or emulsions, and hydrocarbon and water mixtures or emulsions.</t>
  </si>
  <si>
    <t>J120</t>
  </si>
  <si>
    <t>Triple interceptor waste and stormwater contaminated with oil or hydrocarbons.</t>
  </si>
  <si>
    <t>J130</t>
  </si>
  <si>
    <t>Transformer fluids (excluding PCBs).</t>
  </si>
  <si>
    <t>J140</t>
  </si>
  <si>
    <t>Other (cutting oils, soluble oils).</t>
  </si>
  <si>
    <t>J150</t>
  </si>
  <si>
    <t>Tarry residues arising from refining, distillation  and any pyrolytic treatment.</t>
  </si>
  <si>
    <t>J160</t>
  </si>
  <si>
    <t>Used oil filters.
Note: this waste must be reused or recycled and is prohibited from disposal to landfill.</t>
  </si>
  <si>
    <t>J170</t>
  </si>
  <si>
    <t>K</t>
  </si>
  <si>
    <t>Putrescible/organic wastes</t>
  </si>
  <si>
    <t>Animal effluent and residues.
Examples: abattoir  wastes, poultry  wastes, fish and shellfish wastes.</t>
  </si>
  <si>
    <t>K100</t>
  </si>
  <si>
    <t>Grease interceptor trap effluent.</t>
  </si>
  <si>
    <t>K120</t>
  </si>
  <si>
    <t>Tannery wastes (not containing chromium) and wool scouring wastes.</t>
  </si>
  <si>
    <t>K140</t>
  </si>
  <si>
    <t>Food and beverage processing wastes, including animal and vegetable oils and derivatives.</t>
  </si>
  <si>
    <t>K200</t>
  </si>
  <si>
    <t>Industrial washwaters</t>
  </si>
  <si>
    <t>Car and truck washwaters.</t>
  </si>
  <si>
    <t>L100</t>
  </si>
  <si>
    <t>Industrial washwaters from cleaning, rinsing or washing operations,  NOS.
Examples: textile cleaning/processing  effluent  NOS, industrial plant and machinery washwaters, cooling tower washwaters.</t>
  </si>
  <si>
    <t>L150</t>
  </si>
  <si>
    <t>M</t>
  </si>
  <si>
    <t>Organic chemicals</t>
  </si>
  <si>
    <t>Polychlorinated biphenyls (PCBs) (PCBs &gt;50 mg per kg).</t>
  </si>
  <si>
    <t>M100</t>
  </si>
  <si>
    <t>Waste substances and articles containing or contaminated with polychlorinated biphenyls (PCBs) ([PCBs] &gt;50 mg per kg).</t>
  </si>
  <si>
    <t>M110</t>
  </si>
  <si>
    <t>Solvents, oils and materials contaminated with  PCBs ([PCBs]
&gt;2 mg per kg and [PCBs] &lt;50 mg per kg).</t>
  </si>
  <si>
    <t>M120</t>
  </si>
  <si>
    <t>Non-halogenated organic chemicals (non solvent), NOS. Examples: glycol coolant, radiator fluid, brake fluid.</t>
  </si>
  <si>
    <t>M130</t>
  </si>
  <si>
    <t>Phenol and phenol compounds, including halogenated phenols.</t>
  </si>
  <si>
    <t>M150</t>
  </si>
  <si>
    <t>Halogenated organic chemicals, NOS.</t>
  </si>
  <si>
    <t>M160</t>
  </si>
  <si>
    <t>Isocyanate compounds (organic).</t>
  </si>
  <si>
    <t>M220</t>
  </si>
  <si>
    <t>Amines and other nitrogen compounds.</t>
  </si>
  <si>
    <t>M230</t>
  </si>
  <si>
    <t>Detergents and surface active agents (surfactants).</t>
  </si>
  <si>
    <t>M250</t>
  </si>
  <si>
    <t>Highly odorous organic chemicals (including mercaptans and acrylates).</t>
  </si>
  <si>
    <t>M260</t>
  </si>
  <si>
    <t>N</t>
  </si>
  <si>
    <t>Solid/sludge wastes requiring special handling</t>
  </si>
  <si>
    <t>Prescribed waste residues in rigid steel or plastic containers with an original volume less than 200 litres (hazardous substances to be specified).</t>
  </si>
  <si>
    <t>N100</t>
  </si>
  <si>
    <t>Prescribed waste residues in rigid steel or plastic containers with an original volume greater than or equal to 200 litres (hazardous substances to be specified).
Note: this waste must be reused or recycled and is prohibited from disposal to landfill.</t>
  </si>
  <si>
    <t>N105</t>
  </si>
  <si>
    <t>Prescribed waste residues in bags or containers not specified under N100 and N105 (hazardous substances to be specified).</t>
  </si>
  <si>
    <t>N110</t>
  </si>
  <si>
    <t>Category A contaminated  soil
- hazardous substances to be specified.
(Refer to EPA guidance material for details on identifying
Hazard Category).
Note: these wastes must not be disposed directly to landfill without prior treatment.</t>
  </si>
  <si>
    <t>N119</t>
  </si>
  <si>
    <t>Category  B contaminated soil
- hazardous substances to be specified.
(Refer to EPA guidance material for details on identifying
Hazard Category).</t>
  </si>
  <si>
    <t>N120</t>
  </si>
  <si>
    <t>Category C contaminated soil - hazardous substances to be specified.
(Refer to EPA guidance material for details on identifying
Hazard Category).</t>
  </si>
  <si>
    <t>N121</t>
  </si>
  <si>
    <t xml:space="preserve">3082
</t>
  </si>
  <si>
    <t>Spent catalysts (must specify contaminants).</t>
  </si>
  <si>
    <t>N130</t>
  </si>
  <si>
    <t>Fire debris and fire wash-waters that are contaminated with chemicals (must specify contaminants).</t>
  </si>
  <si>
    <t>N140</t>
  </si>
  <si>
    <t>Fly ash.</t>
  </si>
  <si>
    <t>N150</t>
  </si>
  <si>
    <t>Prescribed industrial wastes that are immobilised in accordance with a classification issued by EPA.</t>
  </si>
  <si>
    <t>N160</t>
  </si>
  <si>
    <t>Prescribed industrial wastes that are chemically fixed and/or encapsulated.</t>
  </si>
  <si>
    <t>N170</t>
  </si>
  <si>
    <t>Prescribed industrial waste that are solidified or polymerised.</t>
  </si>
  <si>
    <t>N180</t>
  </si>
  <si>
    <t>Filter cake.</t>
  </si>
  <si>
    <t>N190</t>
  </si>
  <si>
    <t>Ion-exchange column residues.</t>
  </si>
  <si>
    <t>N200</t>
  </si>
  <si>
    <t>Residues from pollution control operations, NOS.
Examples: activated  carbon, baghouse dust, residues from industrial waste disposal operations.</t>
  </si>
  <si>
    <t>N210</t>
  </si>
  <si>
    <t>Asbestos.</t>
  </si>
  <si>
    <t>N220</t>
  </si>
  <si>
    <t>2212 or 2590</t>
  </si>
  <si>
    <t>Ceramic-based fibres with physico-chemical characteristics similar to those of asbestos.</t>
  </si>
  <si>
    <t>N230</t>
  </si>
  <si>
    <t>Absorbents contaminated with prescribed waste residues, such as rags contaminated with oils, hydrocarbons and organic solvents (must specify contaminants).</t>
  </si>
  <si>
    <t>N250</t>
  </si>
  <si>
    <t>Solid wastes contaminated with prescribed waste residues, NOS (must specify contaminants).
Examples: contaminated bricks and concrete, contaminated steel, shredder floc.</t>
  </si>
  <si>
    <t>N260</t>
  </si>
  <si>
    <t>R</t>
  </si>
  <si>
    <t>Clinical and pharmaceutical wastes</t>
  </si>
  <si>
    <t>Clinical and related wastes, NOS (biomedical waste).</t>
  </si>
  <si>
    <t>R100</t>
  </si>
  <si>
    <t>Pathogenic substances and quarantine wastes.</t>
  </si>
  <si>
    <t>R110</t>
  </si>
  <si>
    <t>Waste from the use of pharmaceutical products, NOS.</t>
  </si>
  <si>
    <t>R120</t>
  </si>
  <si>
    <t>Cytotoxic substances.</t>
  </si>
  <si>
    <t>R130</t>
  </si>
  <si>
    <t>Waste from the production of pharmaceutical products and cosmetics, NOS.</t>
  </si>
  <si>
    <t>R140</t>
  </si>
  <si>
    <t>T</t>
  </si>
  <si>
    <t>Miscellaneous</t>
  </si>
  <si>
    <t>Waste chemical substances arising from laboratories, research and development, or teaching activities.</t>
  </si>
  <si>
    <t>T100</t>
  </si>
  <si>
    <t>Waste from the production, formulation  and use of photographic chemicals and processing materials (which do not contain silver).</t>
  </si>
  <si>
    <t>T120</t>
  </si>
  <si>
    <t>Inert sludges or slurries, such as clay or ceramic suspensions, drilling  mud, and pit water with negligible hydrocarbon contamination.</t>
  </si>
  <si>
    <t>T130</t>
  </si>
  <si>
    <t>Foundry sands.</t>
  </si>
  <si>
    <t>T160</t>
  </si>
  <si>
    <t>Waste chemicals in small quantities,  NOS, such  as collected household chemicals.</t>
  </si>
  <si>
    <t>T170</t>
  </si>
  <si>
    <t>*Waste form: identifies the physical state of the waste, where L = liquid; S = solid; P = sludge; and M = mixture/assortment.</t>
  </si>
  <si>
    <t>Within State</t>
  </si>
  <si>
    <t>Storage</t>
  </si>
  <si>
    <t>Other</t>
  </si>
  <si>
    <t>Notes</t>
  </si>
  <si>
    <t>Spent pickle liquor not required to be tracked within NSW subject to conditions</t>
  </si>
  <si>
    <t>Used lead acid batteries not required to be tracked within NSW subject to conditions</t>
  </si>
  <si>
    <t>Zinc waste not required to be tracked within NSW subject to conditions</t>
  </si>
  <si>
    <t xml:space="preserve">Perchloroethylene coded as G150 </t>
  </si>
  <si>
    <t>Not required to be tracked within NSW subject to conditions</t>
  </si>
  <si>
    <t>Not required to be tracked within NSW</t>
  </si>
  <si>
    <t>Not required to be tracked within NSW
NSW uses NEPM Code K110</t>
  </si>
  <si>
    <t xml:space="preserve">N210 </t>
  </si>
  <si>
    <t>NSW uses NEPM Code N205</t>
  </si>
  <si>
    <t>Waste resulting from surface treatment of metals and plastics</t>
  </si>
  <si>
    <t>Cyanides (inorganic)</t>
  </si>
  <si>
    <t>A130</t>
  </si>
  <si>
    <t>Acidic solutions or acids in solid form</t>
  </si>
  <si>
    <t>Basic solutions or bases in solid form</t>
  </si>
  <si>
    <t>Metal carbonyls</t>
  </si>
  <si>
    <t>Inorganic fluorine compounds excluding calcium fluoride</t>
  </si>
  <si>
    <t>Mercury; mercury compounds</t>
  </si>
  <si>
    <t>Arsenic; arsenic compounds</t>
  </si>
  <si>
    <t>Chromium compounds (hexavalent and trivalent)</t>
  </si>
  <si>
    <t>Cadmium; cadmium compounds</t>
  </si>
  <si>
    <t>Beryllium; beryllium compounds</t>
  </si>
  <si>
    <t>Copper compounds</t>
  </si>
  <si>
    <t>Nickel compounds</t>
  </si>
  <si>
    <t>Lead; lead compounds</t>
  </si>
  <si>
    <t>Zinc compounds</t>
  </si>
  <si>
    <t>Photographic waste containing silver</t>
  </si>
  <si>
    <t>Non-toxic salts</t>
  </si>
  <si>
    <t>Boron compounds</t>
  </si>
  <si>
    <t>Inorganic sulfides</t>
  </si>
  <si>
    <t>Perchlorates</t>
  </si>
  <si>
    <t>D340</t>
  </si>
  <si>
    <t>Chlorates</t>
  </si>
  <si>
    <t>D350</t>
  </si>
  <si>
    <t>Phosphorous compounds excluding mineral phosphates</t>
  </si>
  <si>
    <t>Waste containing peroxides other than hydrogen peroxide</t>
  </si>
  <si>
    <t>Explosives</t>
  </si>
  <si>
    <t>Waste from the production, formulation and use of inks, dyes, pigments, paints, lacquers and varnish</t>
  </si>
  <si>
    <t>Waste from the production, formulation and use of resins, latex, plasticisers, glues and adhesives</t>
  </si>
  <si>
    <t>F110</t>
  </si>
  <si>
    <t>Solvent based waste (FP&lt;61C combustible) from the production, formulation and use of paints, lacquer</t>
  </si>
  <si>
    <t>F160</t>
  </si>
  <si>
    <t>Ethers</t>
  </si>
  <si>
    <t>Organic solvents excluding halogenated solvents</t>
  </si>
  <si>
    <t>Non-halogenated organic solvents FP&lt;61C, n.o.s. (flammable)</t>
  </si>
  <si>
    <t>G120</t>
  </si>
  <si>
    <t>Halogenated organic solvents FP&gt;61, n.o.s. (combustible)</t>
  </si>
  <si>
    <t>Halogenated organic solvents</t>
  </si>
  <si>
    <t>Waste from the production, formulation and use of organic solvents</t>
  </si>
  <si>
    <t>Organic solvents, sovlent residues n.o.s</t>
  </si>
  <si>
    <t>G180</t>
  </si>
  <si>
    <t>Waste from the production, formulation and use of biocides and phytopharmaceuticals</t>
  </si>
  <si>
    <t>Organic phosphorous compounds</t>
  </si>
  <si>
    <t>Nitrogen-containing pesticides (liquid)</t>
  </si>
  <si>
    <t>H120</t>
  </si>
  <si>
    <t>Mixed pesticide residue (liquid)</t>
  </si>
  <si>
    <t>Waste from the manufacture, formulation and use of wool-preserving chemicals</t>
  </si>
  <si>
    <t>Organic wood preserving compounds</t>
  </si>
  <si>
    <t>H190</t>
  </si>
  <si>
    <t>Waste mineral oils unfit for their original intended use</t>
  </si>
  <si>
    <t>Waste hydrocarbons</t>
  </si>
  <si>
    <t>Waste oils/water, hydrocarbons/water mixtures or emulsions</t>
  </si>
  <si>
    <t>Waste tarry residues arising from refining, distillation and any pyrolitic treatment</t>
  </si>
  <si>
    <t>Animal effluent and residues (abattoir effluent, poultry and fish processing wastes)</t>
  </si>
  <si>
    <t>Grease trap waste</t>
  </si>
  <si>
    <t>K110</t>
  </si>
  <si>
    <t>Sewage sludge and residues including nightsoil and septic tank sludge</t>
  </si>
  <si>
    <t>K130</t>
  </si>
  <si>
    <t>Tannery wastes (including leather dust, ash, sludges and flours)</t>
  </si>
  <si>
    <t>K170</t>
  </si>
  <si>
    <t>Animal oils and derivatives (eg tallow)</t>
  </si>
  <si>
    <t>Wool scouring wastes</t>
  </si>
  <si>
    <t>K190</t>
  </si>
  <si>
    <t>Liquid food processing wastes</t>
  </si>
  <si>
    <t>Boiler blowdown sludges</t>
  </si>
  <si>
    <t>Material containing polychlorinated biphenyls (PCBs), polychlorinated napthalenes (PCNs), polychlorinated terphenyls (PCTs) or polybrominated biphenyls (PBBs)</t>
  </si>
  <si>
    <t>Solvent and materials contaminated with PCBs and/or PBBs and/or PCTs</t>
  </si>
  <si>
    <t>Phenols; phenol compounds including chlorophenols</t>
  </si>
  <si>
    <t>Halogenated compounds n.o.s.(liquid)</t>
  </si>
  <si>
    <t>Polychlorinated dibenzo-furan (any congener)</t>
  </si>
  <si>
    <t>M170</t>
  </si>
  <si>
    <t>Polychlorinated dibenzo-p-dioxin (any congener)</t>
  </si>
  <si>
    <t>M180</t>
  </si>
  <si>
    <t>Cyanides (organic)</t>
  </si>
  <si>
    <t>M210</t>
  </si>
  <si>
    <t>Isocyanates compounds</t>
  </si>
  <si>
    <t>Triethylamine catalysts for setting foundry sands</t>
  </si>
  <si>
    <t>Surface active agents (surfacants), containing principally organic constituents and which may contain metals and inorganic materials</t>
  </si>
  <si>
    <t>Highly odorous organic chemicals (including mercaptans and acrylates)</t>
  </si>
  <si>
    <t>Containers and drums which are contaminated with residues of substances referred to in this list</t>
  </si>
  <si>
    <t>Containers and bags which have contained hazardous substances</t>
  </si>
  <si>
    <t>Soils contaminated with a controlled waste</t>
  </si>
  <si>
    <t>Spent catalysts</t>
  </si>
  <si>
    <t>Fire debros and fire washwaters</t>
  </si>
  <si>
    <t>Fly ash</t>
  </si>
  <si>
    <t>Encapsulated, chemically-fixed, solidified or polymerised wastes</t>
  </si>
  <si>
    <t>Chemicalls fixed wastes</t>
  </si>
  <si>
    <t>Filter cake</t>
  </si>
  <si>
    <t>Ion-exchange column residues</t>
  </si>
  <si>
    <t>Residue from industrial waste treatment/disposal options</t>
  </si>
  <si>
    <t>N205</t>
  </si>
  <si>
    <t>Wood molasses</t>
  </si>
  <si>
    <t>N206</t>
  </si>
  <si>
    <t>Leachate water</t>
  </si>
  <si>
    <t>N207</t>
  </si>
  <si>
    <t>Asbestos</t>
  </si>
  <si>
    <r>
      <t xml:space="preserve">Clinical and related wastes </t>
    </r>
    <r>
      <rPr>
        <sz val="10"/>
        <color indexed="10"/>
        <rFont val="Arial"/>
        <family val="2"/>
      </rPr>
      <t>(includes cytotoxic wastes)</t>
    </r>
  </si>
  <si>
    <t>Waste pharmaceuticals, drugs and medicines</t>
  </si>
  <si>
    <t>Waste from the production and preparation of pharmaceutical products</t>
  </si>
  <si>
    <t>Waste chemicals arising from research and development or teaching activities including those which are not identified and/or are new and whose effects on human health and/or environment and not known</t>
  </si>
  <si>
    <t>Waste from the production, formulation and use of photographic chemicals and processing materials</t>
  </si>
  <si>
    <t>Inert sludges/slurries eg clay, ceramic suspensions</t>
  </si>
  <si>
    <t>Tyres</t>
  </si>
  <si>
    <t>T140</t>
  </si>
  <si>
    <t>435.41 tonnes plus 708 number of drums (units)</t>
  </si>
  <si>
    <t>4.93 tonnes plus 17 number of drums (units)</t>
  </si>
  <si>
    <t>Disposal (other)</t>
  </si>
  <si>
    <t>Landfill</t>
  </si>
  <si>
    <t>Re-Use</t>
  </si>
  <si>
    <t>Recovery</t>
  </si>
  <si>
    <t>Recycling</t>
  </si>
  <si>
    <t>Treatment</t>
  </si>
  <si>
    <t>Not Recorded</t>
  </si>
  <si>
    <t>2010-2011 DATA PROVIDED BY THE WEST AUSTRALIAN DEPARTMENT OF ENVIRONMENT AND CONSERVATION - 11 SEPTEMBER 2012</t>
  </si>
  <si>
    <t>Western Australian Controlled Waste Category</t>
  </si>
  <si>
    <t>Western Australia Waste Category Description</t>
  </si>
  <si>
    <t>12.01, 12.02 &amp; 15.04</t>
  </si>
  <si>
    <t>Inorganic and organic cyanide</t>
  </si>
  <si>
    <t>N/A</t>
  </si>
  <si>
    <t>Wastes resulting from the surface treatment of metals and plastics</t>
  </si>
  <si>
    <t>Alkalines</t>
  </si>
  <si>
    <t>Metal Carbonyls</t>
  </si>
  <si>
    <t>13.10</t>
  </si>
  <si>
    <t>Fluorine compounds (exc Calcium fluoride)</t>
  </si>
  <si>
    <t>13.12</t>
  </si>
  <si>
    <t>Mercury</t>
  </si>
  <si>
    <t>Not separated counted under 13.12</t>
  </si>
  <si>
    <t>13.02</t>
  </si>
  <si>
    <t>Arsenic and arsenic compounds</t>
  </si>
  <si>
    <t>11.01</t>
  </si>
  <si>
    <t>Chromium</t>
  </si>
  <si>
    <t>Not separated counted under 11.01</t>
  </si>
  <si>
    <t>13.06</t>
  </si>
  <si>
    <t>Cadmium and cadmium compounds</t>
  </si>
  <si>
    <t>13.04</t>
  </si>
  <si>
    <t>Beryllium and Beryllium compounds</t>
  </si>
  <si>
    <t>13.01</t>
  </si>
  <si>
    <t>Antimony and Antimony compounds</t>
  </si>
  <si>
    <t>13.09</t>
  </si>
  <si>
    <t>13.08</t>
  </si>
  <si>
    <t>Colbalt compounds</t>
  </si>
  <si>
    <t>13.14</t>
  </si>
  <si>
    <t>13.11</t>
  </si>
  <si>
    <t>Lead and Lead compounds</t>
  </si>
  <si>
    <t>^817.49</t>
  </si>
  <si>
    <t>13.24</t>
  </si>
  <si>
    <t>13.19</t>
  </si>
  <si>
    <t>Selenium and Selenium compounds</t>
  </si>
  <si>
    <t xml:space="preserve">13.18 </t>
  </si>
  <si>
    <t>Photographic wastes</t>
  </si>
  <si>
    <t>D261 &amp; T120 are not separated</t>
  </si>
  <si>
    <t>13.03</t>
  </si>
  <si>
    <t>Barium and Barium compounds</t>
  </si>
  <si>
    <t>13.15</t>
  </si>
  <si>
    <t>Non toxic salts</t>
  </si>
  <si>
    <t>13.05</t>
  </si>
  <si>
    <t>Boron</t>
  </si>
  <si>
    <t>13.20</t>
  </si>
  <si>
    <t>Sulphides</t>
  </si>
  <si>
    <t>13.16</t>
  </si>
  <si>
    <t>13.07</t>
  </si>
  <si>
    <t>13.17</t>
  </si>
  <si>
    <t>Phosphorous compounds</t>
  </si>
  <si>
    <t>Not used</t>
  </si>
  <si>
    <t>2.07</t>
  </si>
  <si>
    <t>Waste of an explosive nature not subject to other legislation</t>
  </si>
  <si>
    <t xml:space="preserve">Not used </t>
  </si>
  <si>
    <t>5.03- Paint only</t>
  </si>
  <si>
    <t>Water based and acrylic paints</t>
  </si>
  <si>
    <t>5.01- F100, F110, F120, F130 combined excluding paints</t>
  </si>
  <si>
    <t>Wastes from the production, formulation or use of inks, dyes, resins, adhesives, glues, latex or plasticisers</t>
  </si>
  <si>
    <t>5.02- Paint only</t>
  </si>
  <si>
    <t>Oil based paints</t>
  </si>
  <si>
    <t>8.02</t>
  </si>
  <si>
    <t>7.02 &amp; 7.04</t>
  </si>
  <si>
    <t>Non- Halogenated aliphatic and aromatic  solvents</t>
  </si>
  <si>
    <t>Not separated included in G150</t>
  </si>
  <si>
    <t>7.01 &amp;7.03</t>
  </si>
  <si>
    <t>Halogenated aliphatic and aromatic solvents</t>
  </si>
  <si>
    <t>4.01 &amp; 4.02 - Not separated H100 &amp; H160 combined</t>
  </si>
  <si>
    <t>Pesticde concentrates and Pesticide solutions</t>
  </si>
  <si>
    <t>8.11</t>
  </si>
  <si>
    <t>Organochlorine pesticides</t>
  </si>
  <si>
    <t>H130</t>
  </si>
  <si>
    <t>4.03</t>
  </si>
  <si>
    <t xml:space="preserve">Not separated </t>
  </si>
  <si>
    <t>15.02</t>
  </si>
  <si>
    <t>Waste from the manufacture, formulation and use of wood-preserving chemicals</t>
  </si>
  <si>
    <t>6.04</t>
  </si>
  <si>
    <t>Waste mineral oils unfit for their original, intended purpose</t>
  </si>
  <si>
    <t>Not separated</t>
  </si>
  <si>
    <t>6.02</t>
  </si>
  <si>
    <t>Oil/Water mixture</t>
  </si>
  <si>
    <t>6.01</t>
  </si>
  <si>
    <t>Oil interceptor waste</t>
  </si>
  <si>
    <t>Not separated - oils &amp; emulsions counted together</t>
  </si>
  <si>
    <t>15.05</t>
  </si>
  <si>
    <t>Waste tarry residue arising from refining, distillation or pyrolytic treatment</t>
  </si>
  <si>
    <t>Not separated - counted under J100.  Used oil filters that are drained and crushed are disposed to landfill in WA</t>
  </si>
  <si>
    <t>Oil Sludges from plate separators</t>
  </si>
  <si>
    <t>L &amp; S</t>
  </si>
  <si>
    <t>J180</t>
  </si>
  <si>
    <t>6.03</t>
  </si>
  <si>
    <t>Oil sludges i.e. plate separators</t>
  </si>
  <si>
    <t>1.01</t>
  </si>
  <si>
    <t>Animal waste- smallgoods, tallow, and animals slaughtered for quarantine purposes</t>
  </si>
  <si>
    <t>1.03</t>
  </si>
  <si>
    <t>Grease wastes- waste resulting from food preparation processes</t>
  </si>
  <si>
    <t>Sewage waste from the reticulated sewerage system</t>
  </si>
  <si>
    <t xml:space="preserve">L </t>
  </si>
  <si>
    <t>1.05</t>
  </si>
  <si>
    <t>1.04 &amp; 14.03</t>
  </si>
  <si>
    <t>Vegetable oils** and other biological wastes not referred to in 1.01, 1.02., 1.03 and 1.05</t>
  </si>
  <si>
    <t>Pond water - included under this heading as during 2010/11 all pond water originated from a cheese factory</t>
  </si>
  <si>
    <t>14.01 - L100 &amp; L150 Counted together industrial wash waters</t>
  </si>
  <si>
    <t>8.07</t>
  </si>
  <si>
    <t>PCBs</t>
  </si>
  <si>
    <t>Not separated counted as M100</t>
  </si>
  <si>
    <t>8.01</t>
  </si>
  <si>
    <t>Engine coolants</t>
  </si>
  <si>
    <t>8.10</t>
  </si>
  <si>
    <t>Phenols and other phenol compounds excluding chlorophenols</t>
  </si>
  <si>
    <t>8.05</t>
  </si>
  <si>
    <t>Organohalogen compounds NOS</t>
  </si>
  <si>
    <t>8.04</t>
  </si>
  <si>
    <t>Isocyanate compounds</t>
  </si>
  <si>
    <t>8.12, 8.13 &amp;8.14</t>
  </si>
  <si>
    <t>Surface acting agent - detergent</t>
  </si>
  <si>
    <t>surface acting agent- wetting agent</t>
  </si>
  <si>
    <t>surface acting agent- emulsifers</t>
  </si>
  <si>
    <t>8.03</t>
  </si>
  <si>
    <t>Highly odorous organic chemicals</t>
  </si>
  <si>
    <t xml:space="preserve">2.05 - N100 through to N110 counted together </t>
  </si>
  <si>
    <t>Containers or drums contaminated with residues of a controlled waste</t>
  </si>
  <si>
    <t>2.02 - N119 through to N121 counted together</t>
  </si>
  <si>
    <t>Contaminated Soils (Class IV or Class V)***</t>
  </si>
  <si>
    <t>14.04</t>
  </si>
  <si>
    <t>2.03</t>
  </si>
  <si>
    <t>2.06 - N160 through to N180 counted together</t>
  </si>
  <si>
    <t>Encapsulated, chemcially fixed, solidified or polymerised wastes</t>
  </si>
  <si>
    <t>2.04</t>
  </si>
  <si>
    <t>Industrial waste treatment plant residues</t>
  </si>
  <si>
    <t>2.08 &amp; 15.01</t>
  </si>
  <si>
    <t>Not used counted under N205</t>
  </si>
  <si>
    <t>Not tracked in WA</t>
  </si>
  <si>
    <t>Tracked as part of J100 - if no liquids present may not be tracked if suitable for a Class I, II or III Landfill disposal</t>
  </si>
  <si>
    <t>May not be tracked if suitable for a Class I, II or III Landfill disposal</t>
  </si>
  <si>
    <t>3.05 - R100 through to R140 counted together</t>
  </si>
  <si>
    <t>Clinical and related wastes- biomedical wastes, pathogenic substances, cytotoxic substances, waste from the production or use of pharmaceutical products</t>
  </si>
  <si>
    <t>15.03</t>
  </si>
  <si>
    <t>Waste chemical substances arising from research and development or teaching activities including those which are not identified or new, or the effects on the environment or human health are not known.</t>
  </si>
  <si>
    <t>Refer D261 - D261 &amp; T120 are not separated</t>
  </si>
  <si>
    <t>Not used -Counted as individual chemicals</t>
  </si>
  <si>
    <t>15.06</t>
  </si>
  <si>
    <t>Waste tyres</t>
  </si>
  <si>
    <t>^ The waste data figures supplied are those as entered by the waste disposal/treatment site in the WA Controlled Waste Tracking System.  Not all data has been validated. There may be some duplication of figures if the waste is in transit and has been accepted at a disposal site for "storage" and at a later date transported to another facility for final disposal.</t>
  </si>
  <si>
    <t xml:space="preserve">^WA uses its own Controlled Waste Category List of category groups 1 through to 15 .  These categories have been transferred to the relevant WASTE TYPE code provided.  Additional WASTE TYPES have been added. Refer to columns F and G and rows highlighted in blue. </t>
  </si>
  <si>
    <t>^WA is unable to provide the data breakdown in to disposal types (e.g. Landfill, recycling etc), as not all the data is accurately recorded in these categories</t>
  </si>
  <si>
    <t xml:space="preserve">^ Batteries are not tracked in WA , however, ULAB are tracked under NEPM. This accounts for the large difference between lead generated in WA and the volume of lead exported. </t>
  </si>
  <si>
    <t>** DEC does not currently track vegetable oil</t>
  </si>
  <si>
    <t>*** Class IV or Class V refers to the classification of soil contamination for suitability for acceptance to different classes of landfill. Reference DEC's "Landfill Waste Classification Waste Definitions, 1996 (as amended December 2009)</t>
  </si>
  <si>
    <t>Qld</t>
  </si>
  <si>
    <t>NSW</t>
  </si>
  <si>
    <t>Vic</t>
  </si>
  <si>
    <t>WA</t>
  </si>
  <si>
    <t>SA</t>
  </si>
  <si>
    <t>Major waste producing States (tonnes)</t>
  </si>
  <si>
    <t>Major Waste generated</t>
  </si>
  <si>
    <t>Waste Description</t>
  </si>
  <si>
    <t>NEPM Code</t>
  </si>
  <si>
    <t>N119, N120, N121</t>
  </si>
  <si>
    <t>Contaminated soils</t>
  </si>
  <si>
    <t>Animal effluent and residues.  Examples: abattoir  wastes, poultry  wastes, fish and shellfish wastes.</t>
  </si>
  <si>
    <t>Prescribed waste residues in bags or containers not specified under N100 and N105</t>
  </si>
  <si>
    <t>K110/ K120</t>
  </si>
  <si>
    <t>Population data by jurisdiction (Australian Bureau of Statistics)</t>
  </si>
  <si>
    <t>Vic.</t>
  </si>
  <si>
    <t>Tas.</t>
  </si>
  <si>
    <t>NT</t>
  </si>
  <si>
    <t>ACT</t>
  </si>
  <si>
    <t>Aust.(c)</t>
  </si>
  <si>
    <t>'000</t>
  </si>
  <si>
    <t>Population (2010)</t>
  </si>
  <si>
    <t>Average</t>
  </si>
  <si>
    <t>Grease trap waste (tonnes/pop)</t>
  </si>
  <si>
    <t>Grease trap waste estimated (tonnes)</t>
  </si>
  <si>
    <t>QLD</t>
  </si>
  <si>
    <t>VIC</t>
  </si>
  <si>
    <t>TAS</t>
  </si>
  <si>
    <t>TOTAL</t>
  </si>
  <si>
    <t>Animal effluent and residues (tonnes/pop)</t>
  </si>
  <si>
    <t>Animal effluent and residues estimated (tonnes)</t>
  </si>
  <si>
    <t>Jurisdiction</t>
  </si>
  <si>
    <t>Total per capita</t>
  </si>
  <si>
    <t>Major waste generated</t>
  </si>
  <si>
    <t>Major waste producing states (tonnes)</t>
  </si>
  <si>
    <t>NEPM Waste description</t>
  </si>
  <si>
    <t>Waste code</t>
  </si>
  <si>
    <t>New South Wales</t>
  </si>
  <si>
    <t>Queensland</t>
  </si>
  <si>
    <t>Victoria</t>
  </si>
  <si>
    <t>Western Australia</t>
  </si>
  <si>
    <t>South Australia</t>
  </si>
  <si>
    <t>-</t>
  </si>
  <si>
    <t>108 752</t>
  </si>
  <si>
    <t>Lead and lead compounds</t>
  </si>
  <si>
    <t>17 701</t>
  </si>
  <si>
    <t>9 480</t>
  </si>
  <si>
    <t>4 935</t>
  </si>
  <si>
    <t>1 836</t>
  </si>
  <si>
    <t>Non-toxic salts (e.g. sodium chloride, calcium chloride)</t>
  </si>
  <si>
    <t>11 611</t>
  </si>
  <si>
    <t>33 626</t>
  </si>
  <si>
    <t>1 048</t>
  </si>
  <si>
    <t>6 341</t>
  </si>
  <si>
    <t>Waste oils unfit for their original intended use (lubricating, hydraulic)</t>
  </si>
  <si>
    <t>64 554</t>
  </si>
  <si>
    <t>86 404</t>
  </si>
  <si>
    <t>10 750</t>
  </si>
  <si>
    <t>72 316</t>
  </si>
  <si>
    <t>Waste oils and water mixtures or emulsions, and hydrocarbon and water mixtures or emulsions</t>
  </si>
  <si>
    <t>39 369</t>
  </si>
  <si>
    <t>149 720</t>
  </si>
  <si>
    <t>57 786</t>
  </si>
  <si>
    <t>49 737</t>
  </si>
  <si>
    <t>Triple interceptor waste and stormwater contaminated with oil or hydrocarbons</t>
  </si>
  <si>
    <t>29 008</t>
  </si>
  <si>
    <t>13 129</t>
  </si>
  <si>
    <t>Animal effluent and residues (e.g. abattoir wastes, poultry wastes, fish and shellfish wastes)</t>
  </si>
  <si>
    <t>48 058</t>
  </si>
  <si>
    <t>45 780</t>
  </si>
  <si>
    <t>33 685</t>
  </si>
  <si>
    <t>8 530</t>
  </si>
  <si>
    <t>10 940</t>
  </si>
  <si>
    <t>172 646</t>
  </si>
  <si>
    <t>117 529</t>
  </si>
  <si>
    <t>89 503</t>
  </si>
  <si>
    <t>67 534</t>
  </si>
  <si>
    <t>39 301</t>
  </si>
  <si>
    <t>375 813</t>
  </si>
  <si>
    <t>302 261</t>
  </si>
  <si>
    <t>415 400</t>
  </si>
  <si>
    <t>106 222</t>
  </si>
  <si>
    <t>Food and beverage processing wastes, including animal and vegetable oils and derivatives</t>
  </si>
  <si>
    <t>51 341</t>
  </si>
  <si>
    <t>41 347</t>
  </si>
  <si>
    <t>45 697</t>
  </si>
  <si>
    <t>371 606</t>
  </si>
  <si>
    <t>536 338</t>
  </si>
  <si>
    <t>407 596</t>
  </si>
  <si>
    <t>219 322</t>
  </si>
  <si>
    <t>10 783</t>
  </si>
  <si>
    <t>83 345</t>
  </si>
  <si>
    <t>2 971</t>
  </si>
  <si>
    <t>434 900</t>
  </si>
  <si>
    <t>100 162</t>
  </si>
  <si>
    <t>40 964</t>
  </si>
  <si>
    <t>20 101</t>
  </si>
  <si>
    <t>Clinical and related wastes, NOS (biomedical waste)</t>
  </si>
  <si>
    <t>17 744</t>
  </si>
  <si>
    <t>9 272</t>
  </si>
  <si>
    <t>2 837</t>
  </si>
  <si>
    <t>15 067</t>
  </si>
  <si>
    <t>7 671</t>
  </si>
  <si>
    <t>6 605</t>
  </si>
  <si>
    <t>Additional normalised data</t>
  </si>
  <si>
    <t>Waste generated (tonnes)</t>
  </si>
  <si>
    <t>From MSW</t>
  </si>
  <si>
    <t>% MSW of total</t>
  </si>
  <si>
    <t>Total</t>
  </si>
  <si>
    <t>Intrastate</t>
  </si>
  <si>
    <t>Total from Waste Movements</t>
  </si>
  <si>
    <t>Sewage sludge and residues including nightsoil and septic tank sludge (recast as biosolids)</t>
  </si>
  <si>
    <t>Sewage waste from the reticulated sewerage system (recast as biosolids)</t>
  </si>
  <si>
    <t>D13 contains 35,820 tonnes of biosolids from Tasmania (source Australian &amp; New Zealand Biosolids Partnership  (http://www.biosolids.com.au/bs-australia.php))</t>
  </si>
  <si>
    <t>Biosolids data for NSW includes ACT estimate</t>
  </si>
  <si>
    <t>Biosolids data for WA includes NT estimate</t>
  </si>
  <si>
    <t>Data used from WRIA 2011 for contaminated soil and asbestos:</t>
  </si>
  <si>
    <t>Waste category</t>
  </si>
  <si>
    <t>Waste generation (tonnes)</t>
  </si>
  <si>
    <t>Waste disposal (tonnes)</t>
  </si>
  <si>
    <t>Contaminated soil (N120)</t>
  </si>
  <si>
    <t>Asbestos (N220)</t>
  </si>
  <si>
    <t>Contaminated soil</t>
  </si>
  <si>
    <t>Non-tracked hazardous waste generated in NSW (2008-09)</t>
  </si>
  <si>
    <t xml:space="preserve"> Non-tracked hazardous waste generated in Tasmania (2008-09)</t>
  </si>
  <si>
    <t>Non-tracked hazardous waste generated in ACT (2008-09)</t>
  </si>
  <si>
    <t>Non-tracked hazardous waste generated in the NT (2008-09)</t>
  </si>
  <si>
    <t>Non-tracked hazardous waste generated in Qld (2008-09)</t>
  </si>
  <si>
    <t>State/ Territory</t>
  </si>
  <si>
    <t>TOTAL exported</t>
  </si>
  <si>
    <t>Sent Interstate</t>
  </si>
  <si>
    <t>TOTAL generated</t>
  </si>
  <si>
    <t>ACT interstate NEPM has negligible tonnages reported for N code so asbestos and contam soils have been estimated from WRIA and included as 'intrastate'</t>
  </si>
  <si>
    <t>TOTAL intrastate</t>
  </si>
  <si>
    <t>NT interstate NEPM has negligible tonnages reported for N code so asbestos and contam soils have been estimated from WRIA and included as 'intrastate'</t>
  </si>
  <si>
    <t>Tas interstate NEPM data appears to have reasonable tonnages for N code (8,758 t) so asbestos and contam soils have been left unchanged as interstate export data</t>
  </si>
  <si>
    <t>The information contained in this document produced by KMH Environmental is solely for the use of the Client identified on the cover sheet for the purpose for which it has been prepared and KMH Environmental undertakes no duty to or accepts any responsibility to any third party who may rely upon this document.</t>
  </si>
  <si>
    <t>© KMH Environmental 2013</t>
  </si>
  <si>
    <r>
      <t xml:space="preserve">This workbook was developed by KMH Environmental for the Department of Sustainability, Environment, Water, Population and Communities. It contains the underlying data sets used in the </t>
    </r>
    <r>
      <rPr>
        <i/>
        <sz val="8"/>
        <color theme="1"/>
        <rFont val="Arial"/>
        <family val="2"/>
      </rPr>
      <t>Hazardous Waste Data Summary</t>
    </r>
    <r>
      <rPr>
        <sz val="8"/>
        <color theme="1"/>
        <rFont val="Arial"/>
        <family val="2"/>
      </rPr>
      <t xml:space="preserve"> final report, a companion report to the </t>
    </r>
    <r>
      <rPr>
        <i/>
        <sz val="8"/>
        <color theme="1"/>
        <rFont val="Arial"/>
        <family val="2"/>
      </rPr>
      <t>Hazardous Waste Data Assessment</t>
    </r>
    <r>
      <rPr>
        <sz val="8"/>
        <color theme="1"/>
        <rFont val="Arial"/>
        <family val="2"/>
      </rPr>
      <t xml:space="preserve"> final report.</t>
    </r>
  </si>
  <si>
    <r>
      <t xml:space="preserve">The purpose of the companion report is to provide further interpretation, analysis and, where appropriate, augmentation of the data presented in the </t>
    </r>
    <r>
      <rPr>
        <i/>
        <sz val="8"/>
        <color theme="1"/>
        <rFont val="Arial"/>
        <family val="2"/>
      </rPr>
      <t>Hazardous Waste Data Assessment</t>
    </r>
    <r>
      <rPr>
        <sz val="8"/>
        <color theme="1"/>
        <rFont val="Arial"/>
        <family val="2"/>
      </rPr>
      <t xml:space="preserve"> final report.  Due to the further work undertaken on filling identified data gaps in the Assessment report, the </t>
    </r>
    <r>
      <rPr>
        <i/>
        <sz val="8"/>
        <color theme="1"/>
        <rFont val="Arial"/>
        <family val="2"/>
      </rPr>
      <t>Hazardous Waste Data Summary</t>
    </r>
    <r>
      <rPr>
        <sz val="8"/>
        <color theme="1"/>
        <rFont val="Arial"/>
        <family val="2"/>
      </rPr>
      <t xml:space="preserve"> final report (and this workbook) provide the most authoritative estimates available for Australian hazardous waste produced in 2010-2011.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</si>
</sst>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0;###0"/>
    <numFmt numFmtId="166" formatCode="_-* #,##0_-;\-* #,##0_-;_-* &quot;-&quot;??_-;_-@_-"/>
    <numFmt numFmtId="167" formatCode="0.000"/>
    <numFmt numFmtId="168" formatCode="_-* #,##0.0_-;\-* #,##0.0_-;_-*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indexed="8"/>
      <name val="Calibri"/>
      <family val="2"/>
      <scheme val="minor"/>
    </font>
    <font>
      <sz val="11"/>
      <name val="Calibri"/>
      <family val="2"/>
      <scheme val="minor"/>
    </font>
    <font>
      <sz val="10"/>
      <name val="Times New Roman"/>
      <family val="1"/>
      <charset val="204"/>
    </font>
    <font>
      <b/>
      <sz val="11"/>
      <color indexed="8"/>
      <name val="Calibri"/>
      <family val="2"/>
    </font>
    <font>
      <sz val="11"/>
      <color indexed="8"/>
      <name val="Calibri"/>
      <family val="2"/>
    </font>
    <font>
      <sz val="11"/>
      <name val="Calibri"/>
      <family val="2"/>
    </font>
    <font>
      <sz val="10"/>
      <name val="Arial"/>
      <family val="2"/>
    </font>
    <font>
      <sz val="10"/>
      <color indexed="10"/>
      <name val="Arial"/>
      <family val="2"/>
    </font>
    <font>
      <b/>
      <sz val="11"/>
      <color theme="0"/>
      <name val="Calibri"/>
      <family val="2"/>
      <scheme val="minor"/>
    </font>
    <font>
      <i/>
      <sz val="11"/>
      <color theme="1"/>
      <name val="Calibri"/>
      <family val="2"/>
      <scheme val="minor"/>
    </font>
    <font>
      <b/>
      <sz val="11"/>
      <color indexed="8"/>
      <name val="Calibri"/>
      <family val="2"/>
      <scheme val="minor"/>
    </font>
    <font>
      <b/>
      <sz val="8"/>
      <color rgb="FFFFFFFF"/>
      <name val="Arial"/>
      <family val="2"/>
    </font>
    <font>
      <b/>
      <sz val="8"/>
      <color rgb="FF000000"/>
      <name val="Arial"/>
      <family val="2"/>
    </font>
    <font>
      <sz val="8"/>
      <color rgb="FF000000"/>
      <name val="Arial"/>
      <family val="2"/>
    </font>
    <font>
      <sz val="10"/>
      <color theme="1"/>
      <name val="Calibri"/>
      <family val="2"/>
      <scheme val="minor"/>
    </font>
    <font>
      <sz val="10"/>
      <color theme="1"/>
      <name val="Arial"/>
      <family val="2"/>
    </font>
    <font>
      <b/>
      <sz val="10"/>
      <color theme="1"/>
      <name val="Arial"/>
      <family val="2"/>
    </font>
    <font>
      <b/>
      <sz val="9"/>
      <color rgb="FFFFFFFF"/>
      <name val="Arial"/>
      <family val="2"/>
    </font>
    <font>
      <sz val="9"/>
      <color rgb="FF000000"/>
      <name val="Arial"/>
      <family val="2"/>
    </font>
    <font>
      <sz val="9"/>
      <color theme="1"/>
      <name val="Arial"/>
      <family val="2"/>
    </font>
    <font>
      <b/>
      <sz val="9"/>
      <color rgb="FF000000"/>
      <name val="Arial"/>
      <family val="2"/>
    </font>
    <font>
      <b/>
      <sz val="9"/>
      <color theme="1"/>
      <name val="Arial"/>
      <family val="2"/>
    </font>
    <font>
      <sz val="10"/>
      <color rgb="FF000000"/>
      <name val="Arial"/>
      <family val="2"/>
    </font>
    <font>
      <sz val="9"/>
      <color theme="1"/>
      <name val="Calibri"/>
      <family val="2"/>
      <scheme val="minor"/>
    </font>
    <font>
      <b/>
      <sz val="10"/>
      <color rgb="FFFFFFFF"/>
      <name val="Arial"/>
      <family val="2"/>
    </font>
    <font>
      <b/>
      <sz val="10"/>
      <color rgb="FF000000"/>
      <name val="Arial"/>
      <family val="2"/>
    </font>
    <font>
      <sz val="8"/>
      <color theme="1"/>
      <name val="Arial"/>
      <family val="2"/>
    </font>
    <font>
      <i/>
      <sz val="8"/>
      <color theme="1"/>
      <name val="Arial"/>
      <family val="2"/>
    </font>
  </fonts>
  <fills count="19">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rgb="FFFFFFFF"/>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theme="3" tint="0.79998168889431442"/>
        <bgColor indexed="64"/>
      </patternFill>
    </fill>
    <fill>
      <patternFill patternType="solid">
        <fgColor theme="0"/>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1D5C42"/>
        <bgColor indexed="64"/>
      </patternFill>
    </fill>
    <fill>
      <patternFill patternType="solid">
        <fgColor rgb="FFD9D9D9"/>
        <bgColor indexed="64"/>
      </patternFill>
    </fill>
    <fill>
      <patternFill patternType="solid">
        <fgColor rgb="FFCCC0D9"/>
        <bgColor indexed="64"/>
      </patternFill>
    </fill>
    <fill>
      <patternFill patternType="solid">
        <fgColor theme="5" tint="0.59999389629810485"/>
        <bgColor indexed="64"/>
      </patternFill>
    </fill>
  </fills>
  <borders count="73">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rgb="FF000000"/>
      </left>
      <right style="thin">
        <color indexed="64"/>
      </right>
      <top style="thin">
        <color indexed="64"/>
      </top>
      <bottom/>
      <diagonal/>
    </border>
    <border>
      <left style="thin">
        <color indexed="64"/>
      </left>
      <right/>
      <top/>
      <bottom/>
      <diagonal/>
    </border>
    <border>
      <left style="thin">
        <color rgb="FF000000"/>
      </left>
      <right style="thin">
        <color indexed="64"/>
      </right>
      <top/>
      <bottom/>
      <diagonal/>
    </border>
    <border>
      <left style="thin">
        <color indexed="64"/>
      </left>
      <right/>
      <top/>
      <bottom style="thin">
        <color indexed="64"/>
      </bottom>
      <diagonal/>
    </border>
    <border>
      <left style="thin">
        <color rgb="FF000000"/>
      </left>
      <right style="thin">
        <color indexed="64"/>
      </right>
      <top/>
      <bottom style="thin">
        <color indexed="64"/>
      </bottom>
      <diagonal/>
    </border>
    <border>
      <left/>
      <right/>
      <top style="thin">
        <color indexed="64"/>
      </top>
      <bottom/>
      <diagonal/>
    </border>
    <border>
      <left style="thin">
        <color rgb="FF000000"/>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rgb="FF000000"/>
      </bottom>
      <diagonal/>
    </border>
    <border>
      <left/>
      <right style="thin">
        <color indexed="64"/>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indexed="64"/>
      </left>
      <right style="thin">
        <color indexed="8"/>
      </right>
      <top style="thin">
        <color indexed="64"/>
      </top>
      <bottom/>
      <diagonal/>
    </border>
    <border>
      <left style="thin">
        <color indexed="64"/>
      </left>
      <right style="thin">
        <color indexed="8"/>
      </right>
      <top style="thin">
        <color indexed="8"/>
      </top>
      <bottom/>
      <diagonal/>
    </border>
    <border>
      <left style="thin">
        <color indexed="64"/>
      </left>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64"/>
      </left>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8"/>
      </left>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bottom style="thin">
        <color indexed="8"/>
      </bottom>
      <diagonal/>
    </border>
    <border>
      <left/>
      <right style="thin">
        <color indexed="64"/>
      </right>
      <top style="thin">
        <color indexed="8"/>
      </top>
      <bottom/>
      <diagonal/>
    </border>
    <border>
      <left/>
      <right/>
      <top style="thin">
        <color indexed="8"/>
      </top>
      <bottom style="thin">
        <color indexed="8"/>
      </bottom>
      <diagonal/>
    </border>
    <border>
      <left/>
      <right/>
      <top style="thin">
        <color indexed="8"/>
      </top>
      <bottom/>
      <diagonal/>
    </border>
    <border>
      <left/>
      <right/>
      <top/>
      <bottom style="thin">
        <color theme="0"/>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164" fontId="1" fillId="0" borderId="0" applyFont="0" applyFill="0" applyBorder="0" applyAlignment="0" applyProtection="0"/>
    <xf numFmtId="0" fontId="1" fillId="2" borderId="1" applyNumberFormat="0" applyFont="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722">
    <xf numFmtId="0" fontId="0" fillId="0" borderId="0" xfId="0"/>
    <xf numFmtId="0" fontId="2" fillId="0" borderId="3" xfId="0" applyFont="1" applyBorder="1" applyAlignment="1">
      <alignment horizont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3" fillId="0" borderId="5" xfId="3" applyBorder="1" applyAlignment="1">
      <alignment horizontal="center" vertical="center"/>
    </xf>
    <xf numFmtId="0" fontId="2" fillId="0" borderId="5" xfId="0" applyFont="1" applyBorder="1" applyAlignment="1">
      <alignment horizontal="center"/>
    </xf>
    <xf numFmtId="0" fontId="0" fillId="3" borderId="5" xfId="0" applyFill="1" applyBorder="1" applyAlignment="1">
      <alignment horizontal="center" vertical="center"/>
    </xf>
    <xf numFmtId="0" fontId="0" fillId="3" borderId="2" xfId="0" applyFill="1" applyBorder="1" applyAlignment="1">
      <alignment horizontal="left"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4" fontId="0" fillId="3" borderId="4" xfId="0" applyNumberForma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4" fontId="0" fillId="3" borderId="10" xfId="0" applyNumberFormat="1" applyFill="1" applyBorder="1" applyAlignment="1">
      <alignment horizontal="center" vertical="center"/>
    </xf>
    <xf numFmtId="0" fontId="0" fillId="0" borderId="6" xfId="0" quotePrefix="1" applyBorder="1" applyAlignment="1">
      <alignment horizontal="center" vertical="center"/>
    </xf>
    <xf numFmtId="0" fontId="0" fillId="0" borderId="7" xfId="0" quotePrefix="1" applyBorder="1" applyAlignment="1">
      <alignment horizontal="center" vertical="center"/>
    </xf>
    <xf numFmtId="0" fontId="0" fillId="0" borderId="8" xfId="0" quotePrefix="1" applyBorder="1" applyAlignment="1">
      <alignment horizontal="center" vertical="center"/>
    </xf>
    <xf numFmtId="4" fontId="0" fillId="0" borderId="8" xfId="0" applyNumberFormat="1" applyBorder="1" applyAlignment="1">
      <alignment horizontal="center" vertical="center"/>
    </xf>
    <xf numFmtId="0" fontId="0" fillId="3" borderId="9" xfId="0" quotePrefix="1" applyFill="1" applyBorder="1" applyAlignment="1">
      <alignment horizontal="center" vertical="center"/>
    </xf>
    <xf numFmtId="4" fontId="0" fillId="0" borderId="0" xfId="0" applyNumberFormat="1" applyBorder="1" applyAlignment="1">
      <alignment horizont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6" xfId="0" applyFont="1" applyBorder="1" applyAlignment="1">
      <alignment horizontal="center" vertical="center"/>
    </xf>
    <xf numFmtId="0" fontId="0" fillId="0" borderId="6" xfId="0" quotePrefix="1" applyFont="1" applyBorder="1" applyAlignment="1">
      <alignment horizontal="center" vertical="center"/>
    </xf>
    <xf numFmtId="0" fontId="0" fillId="0" borderId="7" xfId="0" applyFont="1" applyBorder="1" applyAlignment="1">
      <alignment horizontal="center" vertical="center"/>
    </xf>
    <xf numFmtId="0" fontId="0" fillId="0" borderId="7" xfId="0" quotePrefix="1" applyFont="1" applyBorder="1" applyAlignment="1">
      <alignment horizontal="center" vertical="center"/>
    </xf>
    <xf numFmtId="0" fontId="0" fillId="0" borderId="8" xfId="0" applyFont="1" applyBorder="1" applyAlignment="1">
      <alignment horizontal="center" vertical="center"/>
    </xf>
    <xf numFmtId="0" fontId="0" fillId="0" borderId="8" xfId="0" quotePrefix="1"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5" xfId="0" applyFont="1" applyBorder="1" applyAlignment="1">
      <alignment horizontal="center" vertical="center"/>
    </xf>
    <xf numFmtId="0" fontId="4" fillId="4" borderId="5" xfId="0" applyFont="1" applyFill="1" applyBorder="1" applyAlignment="1">
      <alignment horizontal="left" vertical="center" wrapText="1"/>
    </xf>
    <xf numFmtId="0" fontId="4" fillId="4" borderId="5" xfId="0" applyFont="1" applyFill="1" applyBorder="1" applyAlignment="1">
      <alignment horizontal="center" vertical="center" wrapText="1"/>
    </xf>
    <xf numFmtId="165" fontId="4" fillId="4" borderId="5" xfId="0"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0" fontId="0" fillId="3" borderId="5" xfId="0" applyFont="1" applyFill="1" applyBorder="1" applyAlignment="1">
      <alignment horizontal="center" vertical="center"/>
    </xf>
    <xf numFmtId="0" fontId="4" fillId="3" borderId="2"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 fontId="5" fillId="3" borderId="4"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0" fillId="0" borderId="20" xfId="0" applyFont="1" applyBorder="1" applyAlignment="1">
      <alignment horizontal="center" vertical="center"/>
    </xf>
    <xf numFmtId="0" fontId="0" fillId="0" borderId="22" xfId="0" applyFont="1" applyBorder="1" applyAlignment="1">
      <alignment horizontal="center" vertical="center"/>
    </xf>
    <xf numFmtId="0" fontId="0" fillId="0" borderId="24" xfId="0" applyFont="1" applyBorder="1" applyAlignment="1">
      <alignment horizontal="center" vertical="center"/>
    </xf>
    <xf numFmtId="0" fontId="5" fillId="0" borderId="8" xfId="0" applyFont="1" applyBorder="1" applyAlignment="1">
      <alignment horizontal="center" vertical="center" wrapText="1"/>
    </xf>
    <xf numFmtId="0" fontId="0" fillId="3" borderId="20" xfId="0" applyFont="1" applyFill="1" applyBorder="1" applyAlignment="1">
      <alignment horizontal="center" vertical="center"/>
    </xf>
    <xf numFmtId="0" fontId="4" fillId="3" borderId="6" xfId="0" applyFont="1" applyFill="1" applyBorder="1" applyAlignment="1">
      <alignment horizontal="left" vertical="center" wrapText="1"/>
    </xf>
    <xf numFmtId="0" fontId="5" fillId="3" borderId="20"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18" xfId="0" applyFont="1" applyFill="1" applyBorder="1" applyAlignment="1">
      <alignment horizontal="center" vertical="center" wrapText="1"/>
    </xf>
    <xf numFmtId="4" fontId="5" fillId="3" borderId="18" xfId="0" applyNumberFormat="1" applyFont="1" applyFill="1" applyBorder="1" applyAlignment="1">
      <alignment horizontal="center" vertical="center" wrapText="1"/>
    </xf>
    <xf numFmtId="0" fontId="4" fillId="3" borderId="5" xfId="0" applyFont="1" applyFill="1" applyBorder="1" applyAlignment="1">
      <alignment horizontal="left" vertical="center" wrapText="1"/>
    </xf>
    <xf numFmtId="0" fontId="5" fillId="3" borderId="5" xfId="0" applyFont="1" applyFill="1" applyBorder="1" applyAlignment="1">
      <alignment horizontal="center" vertical="center" wrapText="1"/>
    </xf>
    <xf numFmtId="4" fontId="5" fillId="3" borderId="5" xfId="0" applyNumberFormat="1" applyFont="1" applyFill="1" applyBorder="1" applyAlignment="1">
      <alignment horizontal="center" vertical="center" wrapText="1"/>
    </xf>
    <xf numFmtId="0" fontId="0" fillId="0" borderId="6" xfId="0" applyFont="1" applyBorder="1"/>
    <xf numFmtId="0" fontId="0" fillId="0" borderId="7" xfId="0" applyFont="1" applyBorder="1"/>
    <xf numFmtId="0" fontId="0" fillId="0" borderId="8" xfId="0" applyFont="1" applyBorder="1"/>
    <xf numFmtId="0" fontId="0" fillId="3" borderId="20" xfId="0" applyFont="1" applyFill="1" applyBorder="1"/>
    <xf numFmtId="0" fontId="4" fillId="3" borderId="27" xfId="0" applyFont="1" applyFill="1" applyBorder="1" applyAlignment="1">
      <alignment horizontal="left" vertical="top" wrapText="1"/>
    </xf>
    <xf numFmtId="0" fontId="0" fillId="0" borderId="28" xfId="0" applyFont="1" applyBorder="1"/>
    <xf numFmtId="0" fontId="5" fillId="0" borderId="28" xfId="0" applyFont="1" applyBorder="1" applyAlignment="1">
      <alignment horizontal="center" vertical="center" wrapText="1"/>
    </xf>
    <xf numFmtId="0" fontId="0" fillId="0" borderId="29" xfId="0" applyFont="1" applyBorder="1"/>
    <xf numFmtId="0" fontId="5" fillId="0" borderId="29" xfId="0" applyFont="1" applyBorder="1" applyAlignment="1">
      <alignment horizontal="center" vertical="center" wrapText="1"/>
    </xf>
    <xf numFmtId="0" fontId="0" fillId="0" borderId="30" xfId="0" applyFont="1" applyBorder="1"/>
    <xf numFmtId="0" fontId="0" fillId="0" borderId="30" xfId="0" applyFont="1" applyBorder="1" applyAlignment="1">
      <alignment horizontal="center" vertical="center"/>
    </xf>
    <xf numFmtId="0" fontId="0" fillId="0" borderId="31" xfId="0" applyFont="1" applyBorder="1"/>
    <xf numFmtId="0" fontId="4" fillId="4" borderId="28" xfId="0" applyFont="1" applyFill="1" applyBorder="1" applyAlignment="1">
      <alignment horizontal="left" vertical="top" wrapText="1"/>
    </xf>
    <xf numFmtId="0" fontId="0" fillId="3" borderId="8" xfId="0" applyFont="1" applyFill="1" applyBorder="1"/>
    <xf numFmtId="0" fontId="4" fillId="3" borderId="2" xfId="0" applyFont="1" applyFill="1" applyBorder="1" applyAlignment="1">
      <alignment horizontal="left" vertical="top" wrapText="1"/>
    </xf>
    <xf numFmtId="0" fontId="0" fillId="0" borderId="20" xfId="0" applyFont="1" applyBorder="1"/>
    <xf numFmtId="0" fontId="0" fillId="0" borderId="22" xfId="0" applyFont="1" applyBorder="1"/>
    <xf numFmtId="0" fontId="0" fillId="3" borderId="22" xfId="0" applyFont="1" applyFill="1" applyBorder="1"/>
    <xf numFmtId="0" fontId="0" fillId="0" borderId="6" xfId="0" applyBorder="1"/>
    <xf numFmtId="0" fontId="0" fillId="0" borderId="7" xfId="0" applyBorder="1"/>
    <xf numFmtId="0" fontId="0" fillId="0" borderId="8" xfId="0" applyBorder="1"/>
    <xf numFmtId="0" fontId="0" fillId="3" borderId="5" xfId="0" applyFont="1" applyFill="1" applyBorder="1"/>
    <xf numFmtId="0" fontId="4" fillId="3" borderId="3" xfId="0" applyFont="1" applyFill="1" applyBorder="1" applyAlignment="1">
      <alignment horizontal="left" vertical="top"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4" fontId="6" fillId="3" borderId="4" xfId="0" applyNumberFormat="1" applyFont="1" applyFill="1" applyBorder="1" applyAlignment="1">
      <alignment horizontal="center" vertical="center" wrapText="1"/>
    </xf>
    <xf numFmtId="0" fontId="0" fillId="0" borderId="5" xfId="0" applyFont="1" applyBorder="1" applyAlignment="1">
      <alignment horizontal="center"/>
    </xf>
    <xf numFmtId="0" fontId="0" fillId="0" borderId="6" xfId="0" applyFont="1" applyBorder="1" applyAlignment="1">
      <alignment horizontal="center"/>
    </xf>
    <xf numFmtId="0" fontId="0" fillId="0" borderId="8" xfId="0" applyFont="1" applyBorder="1" applyAlignment="1">
      <alignment horizontal="center"/>
    </xf>
    <xf numFmtId="0" fontId="4" fillId="4"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0" fillId="0" borderId="7" xfId="0" applyFont="1" applyBorder="1" applyAlignment="1">
      <alignment horizontal="center"/>
    </xf>
    <xf numFmtId="0" fontId="0" fillId="0" borderId="5" xfId="0" applyFont="1" applyBorder="1"/>
    <xf numFmtId="0" fontId="4" fillId="4" borderId="34" xfId="0" applyFont="1" applyFill="1" applyBorder="1" applyAlignment="1">
      <alignment horizontal="left" vertical="top" wrapText="1"/>
    </xf>
    <xf numFmtId="0" fontId="4" fillId="4" borderId="35" xfId="0" applyFont="1" applyFill="1" applyBorder="1" applyAlignment="1">
      <alignment horizontal="left" vertical="top" wrapText="1"/>
    </xf>
    <xf numFmtId="165" fontId="4" fillId="4" borderId="6" xfId="0" applyNumberFormat="1" applyFont="1" applyFill="1" applyBorder="1" applyAlignment="1">
      <alignment horizontal="center" vertical="center" wrapText="1"/>
    </xf>
    <xf numFmtId="0" fontId="4" fillId="3" borderId="2" xfId="0" applyFont="1" applyFill="1" applyBorder="1" applyAlignment="1">
      <alignment horizontal="left" vertical="top"/>
    </xf>
    <xf numFmtId="0" fontId="4" fillId="4" borderId="5" xfId="0" applyFont="1" applyFill="1" applyBorder="1" applyAlignment="1">
      <alignment horizontal="left" vertical="top" wrapText="1"/>
    </xf>
    <xf numFmtId="0" fontId="3" fillId="0" borderId="0" xfId="3"/>
    <xf numFmtId="4" fontId="0" fillId="0" borderId="0" xfId="0" applyNumberFormat="1"/>
    <xf numFmtId="0" fontId="0" fillId="0" borderId="7" xfId="0" applyBorder="1" applyAlignment="1">
      <alignment horizontal="center"/>
    </xf>
    <xf numFmtId="0" fontId="0" fillId="0" borderId="0" xfId="0" applyAlignment="1">
      <alignment vertical="top" wrapText="1"/>
    </xf>
    <xf numFmtId="0" fontId="0" fillId="0" borderId="22" xfId="0" applyBorder="1"/>
    <xf numFmtId="0" fontId="7" fillId="0" borderId="5" xfId="0" applyFont="1" applyBorder="1" applyAlignment="1">
      <alignment horizontal="center" vertical="center"/>
    </xf>
    <xf numFmtId="0" fontId="7" fillId="0" borderId="5" xfId="0" applyFont="1" applyBorder="1" applyAlignment="1">
      <alignment horizontal="left" vertical="center"/>
    </xf>
    <xf numFmtId="0" fontId="7" fillId="0" borderId="5" xfId="0" applyFont="1" applyBorder="1" applyAlignment="1">
      <alignment horizontal="center"/>
    </xf>
    <xf numFmtId="0" fontId="7" fillId="0" borderId="2" xfId="0" applyFont="1" applyBorder="1" applyAlignment="1">
      <alignment horizontal="center"/>
    </xf>
    <xf numFmtId="0" fontId="7" fillId="0" borderId="7" xfId="0" applyFont="1" applyFill="1" applyBorder="1" applyAlignment="1">
      <alignment horizontal="center"/>
    </xf>
    <xf numFmtId="0" fontId="7" fillId="0" borderId="22" xfId="0" applyFont="1" applyFill="1" applyBorder="1" applyAlignment="1">
      <alignment horizontal="center" vertical="top" wrapText="1"/>
    </xf>
    <xf numFmtId="0" fontId="0" fillId="5" borderId="5" xfId="0" applyFill="1" applyBorder="1" applyAlignment="1">
      <alignment horizontal="center" vertical="center"/>
    </xf>
    <xf numFmtId="0" fontId="0" fillId="5" borderId="2" xfId="0" applyFill="1" applyBorder="1" applyAlignment="1">
      <alignment horizontal="left"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0" fillId="5" borderId="2" xfId="0" applyFill="1" applyBorder="1" applyAlignment="1">
      <alignment horizont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9" xfId="0" quotePrefix="1" applyFill="1" applyBorder="1" applyAlignment="1">
      <alignment horizontal="center" vertical="center"/>
    </xf>
    <xf numFmtId="0" fontId="0" fillId="0" borderId="7" xfId="0" applyFill="1" applyBorder="1" applyAlignment="1">
      <alignment horizontal="center" vertical="center"/>
    </xf>
    <xf numFmtId="0" fontId="0" fillId="0" borderId="6" xfId="0" applyBorder="1" applyAlignment="1">
      <alignment horizontal="center"/>
    </xf>
    <xf numFmtId="0" fontId="0" fillId="0" borderId="20" xfId="0" applyBorder="1" applyAlignment="1">
      <alignment horizontal="center"/>
    </xf>
    <xf numFmtId="0" fontId="0" fillId="0" borderId="20" xfId="0" applyBorder="1" applyAlignment="1">
      <alignment vertical="top" wrapText="1"/>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22" xfId="0" applyBorder="1" applyAlignment="1">
      <alignment horizontal="center"/>
    </xf>
    <xf numFmtId="0" fontId="8" fillId="6" borderId="5" xfId="0" applyFont="1" applyFill="1" applyBorder="1" applyAlignment="1">
      <alignment horizontal="left" vertical="center" wrapText="1"/>
    </xf>
    <xf numFmtId="0" fontId="8" fillId="6" borderId="5" xfId="0" applyFont="1" applyFill="1" applyBorder="1" applyAlignment="1">
      <alignment horizontal="center" vertical="center" wrapText="1"/>
    </xf>
    <xf numFmtId="165" fontId="8" fillId="6" borderId="5" xfId="0" applyNumberFormat="1"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0" fillId="5" borderId="5" xfId="0" applyFont="1" applyFill="1" applyBorder="1" applyAlignment="1">
      <alignment horizontal="center" vertical="center"/>
    </xf>
    <xf numFmtId="0" fontId="8" fillId="5" borderId="2" xfId="0" applyFont="1" applyFill="1" applyBorder="1" applyAlignment="1">
      <alignment horizontal="left"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4" xfId="0" applyFont="1" applyBorder="1" applyAlignment="1">
      <alignment horizontal="center" vertical="center" wrapText="1"/>
    </xf>
    <xf numFmtId="0" fontId="0" fillId="5" borderId="20" xfId="0" applyFont="1" applyFill="1" applyBorder="1" applyAlignment="1">
      <alignment horizontal="center" vertical="center"/>
    </xf>
    <xf numFmtId="0" fontId="8" fillId="5" borderId="6" xfId="0" applyFont="1" applyFill="1" applyBorder="1" applyAlignment="1">
      <alignment horizontal="left" vertical="center" wrapText="1"/>
    </xf>
    <xf numFmtId="0" fontId="9" fillId="5" borderId="20"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9" fillId="5" borderId="5" xfId="0" applyFont="1" applyFill="1" applyBorder="1" applyAlignment="1">
      <alignment horizontal="center" vertical="center" wrapText="1"/>
    </xf>
    <xf numFmtId="0" fontId="0" fillId="5" borderId="20" xfId="0" applyFont="1" applyFill="1" applyBorder="1"/>
    <xf numFmtId="0" fontId="8" fillId="5" borderId="48" xfId="0" applyFont="1" applyFill="1" applyBorder="1" applyAlignment="1">
      <alignment horizontal="left" vertical="top" wrapText="1"/>
    </xf>
    <xf numFmtId="0" fontId="0" fillId="0" borderId="49" xfId="0" applyFont="1" applyBorder="1"/>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0" fillId="0" borderId="51" xfId="0" applyFont="1" applyBorder="1"/>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0" fontId="0" fillId="0" borderId="53" xfId="0" applyFont="1" applyBorder="1"/>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xf numFmtId="0" fontId="8" fillId="6" borderId="49" xfId="0" applyFont="1" applyFill="1" applyBorder="1" applyAlignment="1">
      <alignment horizontal="left" vertical="top" wrapText="1"/>
    </xf>
    <xf numFmtId="0" fontId="0" fillId="5" borderId="8" xfId="0" applyFont="1" applyFill="1" applyBorder="1"/>
    <xf numFmtId="0" fontId="8" fillId="5" borderId="2" xfId="0" applyFont="1" applyFill="1" applyBorder="1" applyAlignment="1">
      <alignment horizontal="left" vertical="top" wrapText="1"/>
    </xf>
    <xf numFmtId="0" fontId="0" fillId="5" borderId="22" xfId="0" applyFont="1" applyFill="1" applyBorder="1"/>
    <xf numFmtId="0" fontId="0" fillId="5" borderId="24" xfId="0" applyFill="1" applyBorder="1" applyAlignment="1">
      <alignment horizontal="center"/>
    </xf>
    <xf numFmtId="0" fontId="0" fillId="5" borderId="5" xfId="0" applyFont="1" applyFill="1" applyBorder="1"/>
    <xf numFmtId="0" fontId="8" fillId="5" borderId="3" xfId="0" applyFont="1" applyFill="1" applyBorder="1" applyAlignment="1">
      <alignment horizontal="left" vertical="top"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9" fillId="6" borderId="8" xfId="0" applyFont="1" applyFill="1" applyBorder="1" applyAlignment="1">
      <alignment horizontal="center" vertical="center" wrapText="1"/>
    </xf>
    <xf numFmtId="165" fontId="8" fillId="6" borderId="2" xfId="0" applyNumberFormat="1" applyFont="1" applyFill="1" applyBorder="1" applyAlignment="1">
      <alignment horizontal="center" vertical="center" wrapText="1"/>
    </xf>
    <xf numFmtId="0" fontId="8" fillId="6" borderId="58" xfId="0" applyFont="1" applyFill="1" applyBorder="1" applyAlignment="1">
      <alignment horizontal="left" vertical="top" wrapText="1"/>
    </xf>
    <xf numFmtId="0" fontId="0" fillId="0" borderId="5" xfId="0" applyBorder="1" applyAlignment="1">
      <alignment horizontal="center"/>
    </xf>
    <xf numFmtId="0" fontId="8" fillId="6" borderId="59" xfId="0" applyFont="1" applyFill="1" applyBorder="1" applyAlignment="1">
      <alignment horizontal="left" vertical="top" wrapText="1"/>
    </xf>
    <xf numFmtId="165" fontId="8" fillId="6" borderId="6" xfId="0" applyNumberFormat="1" applyFont="1" applyFill="1" applyBorder="1" applyAlignment="1">
      <alignment horizontal="center" vertical="center" wrapText="1"/>
    </xf>
    <xf numFmtId="165" fontId="8" fillId="6" borderId="20" xfId="0" applyNumberFormat="1" applyFont="1" applyFill="1" applyBorder="1" applyAlignment="1">
      <alignment horizontal="center" vertical="center" wrapText="1"/>
    </xf>
    <xf numFmtId="0" fontId="8" fillId="5" borderId="2" xfId="0" applyFont="1" applyFill="1" applyBorder="1" applyAlignment="1">
      <alignment horizontal="left" vertical="top"/>
    </xf>
    <xf numFmtId="0" fontId="8" fillId="6" borderId="5" xfId="0" applyFont="1" applyFill="1" applyBorder="1" applyAlignment="1">
      <alignment horizontal="left" vertical="top" wrapText="1"/>
    </xf>
    <xf numFmtId="0" fontId="0" fillId="0" borderId="8" xfId="0" applyBorder="1" applyAlignment="1">
      <alignment horizontal="center"/>
    </xf>
    <xf numFmtId="0" fontId="0" fillId="0" borderId="26" xfId="0" applyBorder="1" applyAlignment="1">
      <alignment horizontal="center"/>
    </xf>
    <xf numFmtId="0" fontId="0" fillId="0" borderId="26" xfId="0" applyBorder="1" applyAlignment="1">
      <alignment vertical="top" wrapText="1"/>
    </xf>
    <xf numFmtId="0" fontId="0" fillId="0" borderId="0" xfId="0" applyBorder="1" applyAlignment="1">
      <alignment horizontal="center"/>
    </xf>
    <xf numFmtId="0" fontId="0" fillId="0" borderId="0" xfId="0" applyFill="1"/>
    <xf numFmtId="0" fontId="0" fillId="0" borderId="0" xfId="0" applyFill="1" applyAlignment="1">
      <alignment wrapText="1"/>
    </xf>
    <xf numFmtId="0" fontId="0" fillId="0" borderId="0" xfId="0" applyFill="1" applyAlignment="1">
      <alignment horizontal="center"/>
    </xf>
    <xf numFmtId="0" fontId="0" fillId="7" borderId="0" xfId="0" applyFill="1" applyAlignment="1">
      <alignment horizontal="center"/>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wrapText="1"/>
    </xf>
    <xf numFmtId="0" fontId="7" fillId="7" borderId="5" xfId="0" applyFont="1" applyFill="1" applyBorder="1" applyAlignment="1">
      <alignment horizontal="center" wrapText="1"/>
    </xf>
    <xf numFmtId="0" fontId="0" fillId="5" borderId="2" xfId="0" applyFill="1" applyBorder="1" applyAlignment="1">
      <alignment horizontal="left" vertical="center" wrapText="1"/>
    </xf>
    <xf numFmtId="4" fontId="0" fillId="5" borderId="4" xfId="0" applyNumberFormat="1" applyFill="1" applyBorder="1" applyAlignment="1">
      <alignment horizontal="center" vertical="center" wrapText="1"/>
    </xf>
    <xf numFmtId="4" fontId="0" fillId="0" borderId="6" xfId="0" applyNumberFormat="1" applyBorder="1" applyAlignment="1">
      <alignment horizontal="center" vertical="center" wrapText="1"/>
    </xf>
    <xf numFmtId="4" fontId="0" fillId="7" borderId="6" xfId="0" applyNumberFormat="1" applyFill="1" applyBorder="1" applyAlignment="1">
      <alignment horizontal="center" vertical="center" wrapText="1"/>
    </xf>
    <xf numFmtId="4" fontId="0" fillId="0" borderId="7" xfId="0" applyNumberFormat="1" applyBorder="1" applyAlignment="1">
      <alignment horizontal="center" vertical="center" wrapText="1"/>
    </xf>
    <xf numFmtId="4" fontId="0" fillId="7" borderId="7" xfId="0" applyNumberFormat="1" applyFill="1" applyBorder="1" applyAlignment="1">
      <alignment horizontal="center" vertical="center" wrapText="1"/>
    </xf>
    <xf numFmtId="4" fontId="0" fillId="0" borderId="8" xfId="0" applyNumberFormat="1" applyBorder="1" applyAlignment="1">
      <alignment horizontal="center" vertical="center" wrapText="1"/>
    </xf>
    <xf numFmtId="4" fontId="0" fillId="7" borderId="8" xfId="0" applyNumberFormat="1" applyFill="1" applyBorder="1" applyAlignment="1">
      <alignment horizontal="center" vertical="center" wrapText="1"/>
    </xf>
    <xf numFmtId="4" fontId="0" fillId="5" borderId="10" xfId="0" applyNumberFormat="1" applyFill="1" applyBorder="1" applyAlignment="1">
      <alignment horizontal="center" vertical="center" wrapText="1"/>
    </xf>
    <xf numFmtId="0" fontId="0" fillId="0" borderId="0" xfId="0" applyBorder="1"/>
    <xf numFmtId="0" fontId="10" fillId="0" borderId="5" xfId="0" applyFont="1" applyBorder="1" applyAlignment="1">
      <alignment horizontal="left" vertical="center" wrapText="1"/>
    </xf>
    <xf numFmtId="4" fontId="0" fillId="0" borderId="5" xfId="0" applyNumberFormat="1" applyBorder="1" applyAlignment="1">
      <alignment horizontal="center" vertical="center" wrapText="1"/>
    </xf>
    <xf numFmtId="0" fontId="0" fillId="0" borderId="5" xfId="0"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18" xfId="0" applyNumberFormat="1" applyFont="1" applyFill="1" applyBorder="1" applyAlignment="1">
      <alignment horizontal="center" vertical="center" wrapText="1"/>
    </xf>
    <xf numFmtId="4" fontId="9" fillId="5" borderId="5" xfId="0" applyNumberFormat="1" applyFont="1" applyFill="1" applyBorder="1" applyAlignment="1">
      <alignment horizontal="center" vertical="center" wrapText="1"/>
    </xf>
    <xf numFmtId="0" fontId="10" fillId="0" borderId="0" xfId="0" applyFont="1"/>
    <xf numFmtId="4" fontId="9" fillId="5" borderId="3" xfId="0" applyNumberFormat="1" applyFont="1" applyFill="1" applyBorder="1" applyAlignment="1">
      <alignment horizontal="center" vertical="center" wrapText="1"/>
    </xf>
    <xf numFmtId="0" fontId="0" fillId="0" borderId="0" xfId="0" applyAlignment="1">
      <alignment wrapText="1"/>
    </xf>
    <xf numFmtId="0" fontId="10" fillId="0" borderId="5" xfId="0" applyFont="1" applyBorder="1" applyAlignment="1">
      <alignment vertical="center" wrapText="1"/>
    </xf>
    <xf numFmtId="4" fontId="0" fillId="7" borderId="5" xfId="0" applyNumberFormat="1" applyFill="1" applyBorder="1" applyAlignment="1">
      <alignment horizontal="center" vertical="center" wrapText="1"/>
    </xf>
    <xf numFmtId="0" fontId="0" fillId="0" borderId="5" xfId="0" applyBorder="1" applyAlignment="1">
      <alignment horizontal="center" vertical="center"/>
    </xf>
    <xf numFmtId="4" fontId="6" fillId="5" borderId="4" xfId="0" applyNumberFormat="1" applyFont="1" applyFill="1" applyBorder="1" applyAlignment="1">
      <alignment horizontal="center" vertical="center" wrapText="1"/>
    </xf>
    <xf numFmtId="4" fontId="0" fillId="0" borderId="0" xfId="0" applyNumberFormat="1" applyBorder="1" applyAlignment="1">
      <alignment horizontal="center" vertical="center" wrapText="1"/>
    </xf>
    <xf numFmtId="4" fontId="0" fillId="0" borderId="0" xfId="0" applyNumberFormat="1" applyBorder="1"/>
    <xf numFmtId="0" fontId="0" fillId="0" borderId="6" xfId="0" applyBorder="1" applyAlignment="1">
      <alignment horizontal="left" vertical="center" wrapText="1"/>
    </xf>
    <xf numFmtId="4" fontId="10" fillId="0" borderId="7" xfId="0" applyNumberFormat="1" applyFont="1" applyBorder="1" applyAlignment="1">
      <alignment horizontal="center" vertical="center" wrapText="1"/>
    </xf>
    <xf numFmtId="0" fontId="0" fillId="0" borderId="0" xfId="0" applyAlignment="1">
      <alignment horizontal="center" wrapText="1"/>
    </xf>
    <xf numFmtId="0" fontId="0" fillId="7" borderId="0" xfId="0" applyFill="1" applyAlignment="1">
      <alignment horizontal="center" wrapText="1"/>
    </xf>
    <xf numFmtId="0" fontId="0" fillId="0" borderId="0" xfId="0" applyAlignment="1">
      <alignment horizontal="center"/>
    </xf>
    <xf numFmtId="0" fontId="0" fillId="2" borderId="1" xfId="2" applyFont="1"/>
    <xf numFmtId="0" fontId="0" fillId="2" borderId="1" xfId="2" applyFont="1" applyAlignment="1">
      <alignment horizontal="center" vertical="center"/>
    </xf>
    <xf numFmtId="0" fontId="0" fillId="0" borderId="19" xfId="0" applyFont="1" applyBorder="1" applyAlignment="1">
      <alignment horizontal="center" vertical="center"/>
    </xf>
    <xf numFmtId="0" fontId="0" fillId="2" borderId="1" xfId="2" quotePrefix="1" applyFont="1" applyAlignment="1">
      <alignment horizontal="center" vertical="center"/>
    </xf>
    <xf numFmtId="0" fontId="4" fillId="2" borderId="1" xfId="2" applyFont="1" applyAlignment="1">
      <alignment horizontal="left" vertical="center" wrapText="1"/>
    </xf>
    <xf numFmtId="0" fontId="5" fillId="2" borderId="1" xfId="2" applyFont="1" applyAlignment="1">
      <alignment horizontal="center" vertical="center" wrapText="1"/>
    </xf>
    <xf numFmtId="0" fontId="4" fillId="2" borderId="1" xfId="2" applyFont="1" applyAlignment="1">
      <alignment horizontal="left" vertical="top" wrapText="1"/>
    </xf>
    <xf numFmtId="0" fontId="6" fillId="2" borderId="1" xfId="2" applyFont="1" applyAlignment="1">
      <alignment horizontal="center" vertical="center" wrapText="1"/>
    </xf>
    <xf numFmtId="165" fontId="4" fillId="2" borderId="1" xfId="2" applyNumberFormat="1" applyFont="1" applyAlignment="1">
      <alignment horizontal="center" vertical="center" wrapText="1"/>
    </xf>
    <xf numFmtId="0" fontId="2" fillId="0" borderId="0" xfId="0" applyFont="1"/>
    <xf numFmtId="49" fontId="2" fillId="8" borderId="0" xfId="0" applyNumberFormat="1" applyFont="1" applyFill="1"/>
    <xf numFmtId="49" fontId="2" fillId="8" borderId="5" xfId="0" applyNumberFormat="1" applyFont="1" applyFill="1" applyBorder="1" applyAlignment="1">
      <alignment horizontal="center" vertical="center" wrapText="1"/>
    </xf>
    <xf numFmtId="49" fontId="0" fillId="8" borderId="3" xfId="0" applyNumberFormat="1" applyFill="1" applyBorder="1" applyAlignment="1">
      <alignment horizontal="center" vertical="center"/>
    </xf>
    <xf numFmtId="1" fontId="0" fillId="3" borderId="4" xfId="0" applyNumberFormat="1" applyFill="1" applyBorder="1" applyAlignment="1">
      <alignment horizontal="center" vertical="center"/>
    </xf>
    <xf numFmtId="49" fontId="0" fillId="8" borderId="6" xfId="0" applyNumberFormat="1" applyFill="1" applyBorder="1" applyAlignment="1">
      <alignment horizontal="center" vertical="center"/>
    </xf>
    <xf numFmtId="49" fontId="0" fillId="8" borderId="6" xfId="0" applyNumberFormat="1" applyFill="1" applyBorder="1" applyAlignment="1">
      <alignment horizontal="center" vertical="center" wrapText="1"/>
    </xf>
    <xf numFmtId="49" fontId="0" fillId="8" borderId="7" xfId="0" applyNumberFormat="1" applyFill="1" applyBorder="1" applyAlignment="1">
      <alignment horizontal="center" vertical="center"/>
    </xf>
    <xf numFmtId="49" fontId="0" fillId="8" borderId="7" xfId="0" applyNumberFormat="1" applyFill="1" applyBorder="1" applyAlignment="1">
      <alignment horizontal="center" vertical="center" wrapText="1"/>
    </xf>
    <xf numFmtId="49" fontId="0" fillId="8" borderId="8" xfId="0" applyNumberFormat="1" applyFill="1" applyBorder="1" applyAlignment="1">
      <alignment horizontal="center" vertical="center"/>
    </xf>
    <xf numFmtId="49" fontId="0" fillId="8" borderId="9" xfId="0" applyNumberFormat="1" applyFill="1" applyBorder="1" applyAlignment="1">
      <alignment horizontal="center" vertical="center"/>
    </xf>
    <xf numFmtId="1" fontId="0" fillId="3" borderId="10" xfId="0" applyNumberFormat="1" applyFill="1" applyBorder="1" applyAlignment="1">
      <alignment horizontal="center" vertical="center"/>
    </xf>
    <xf numFmtId="49" fontId="0" fillId="8" borderId="8" xfId="0" applyNumberFormat="1" applyFill="1" applyBorder="1" applyAlignment="1">
      <alignment horizontal="center" vertical="center" wrapText="1"/>
    </xf>
    <xf numFmtId="49" fontId="0" fillId="8" borderId="7" xfId="0" applyNumberFormat="1" applyFont="1" applyFill="1" applyBorder="1" applyAlignment="1">
      <alignment horizontal="center" vertical="center" wrapText="1"/>
    </xf>
    <xf numFmtId="49" fontId="0" fillId="8" borderId="7" xfId="0" applyNumberFormat="1" applyFont="1" applyFill="1" applyBorder="1" applyAlignment="1">
      <alignment horizontal="center" vertical="center"/>
    </xf>
    <xf numFmtId="49" fontId="0" fillId="8" borderId="8" xfId="0" applyNumberFormat="1" applyFont="1" applyFill="1" applyBorder="1" applyAlignment="1">
      <alignment horizontal="center" vertical="center" wrapText="1"/>
    </xf>
    <xf numFmtId="49" fontId="0" fillId="8" borderId="8" xfId="0" applyNumberFormat="1" applyFont="1" applyFill="1" applyBorder="1" applyAlignment="1">
      <alignment horizontal="center" vertical="center"/>
    </xf>
    <xf numFmtId="0" fontId="5" fillId="8" borderId="7" xfId="0" applyFont="1" applyFill="1" applyBorder="1" applyAlignment="1">
      <alignment horizontal="center" vertical="center"/>
    </xf>
    <xf numFmtId="0" fontId="5" fillId="8" borderId="7" xfId="0" applyFont="1" applyFill="1" applyBorder="1" applyAlignment="1">
      <alignment horizontal="left" vertical="center" wrapText="1"/>
    </xf>
    <xf numFmtId="0" fontId="5" fillId="8" borderId="6" xfId="0" applyFont="1" applyFill="1" applyBorder="1" applyAlignment="1">
      <alignment horizontal="center" vertical="center"/>
    </xf>
    <xf numFmtId="49" fontId="5" fillId="8" borderId="6" xfId="0" applyNumberFormat="1" applyFont="1" applyFill="1" applyBorder="1" applyAlignment="1">
      <alignment horizontal="center" vertical="center"/>
    </xf>
    <xf numFmtId="0" fontId="5" fillId="8" borderId="11" xfId="0" applyFont="1" applyFill="1" applyBorder="1" applyAlignment="1">
      <alignment horizontal="center" vertical="center"/>
    </xf>
    <xf numFmtId="0" fontId="5" fillId="8" borderId="20" xfId="0" applyFont="1" applyFill="1" applyBorder="1" applyAlignment="1">
      <alignment horizontal="center" vertical="center"/>
    </xf>
    <xf numFmtId="0" fontId="0" fillId="8" borderId="6" xfId="0" applyFill="1" applyBorder="1" applyAlignment="1">
      <alignment horizontal="center" vertical="center"/>
    </xf>
    <xf numFmtId="0" fontId="5" fillId="9" borderId="0" xfId="0" applyFont="1" applyFill="1"/>
    <xf numFmtId="0" fontId="5" fillId="8" borderId="0" xfId="0" applyFont="1" applyFill="1"/>
    <xf numFmtId="0" fontId="0" fillId="8" borderId="7" xfId="0" applyFont="1" applyFill="1" applyBorder="1" applyAlignment="1">
      <alignment horizontal="center" vertical="center"/>
    </xf>
    <xf numFmtId="0" fontId="4" fillId="8" borderId="7" xfId="0" applyFont="1" applyFill="1" applyBorder="1" applyAlignment="1">
      <alignment horizontal="left" vertical="center" wrapText="1"/>
    </xf>
    <xf numFmtId="0" fontId="0" fillId="8" borderId="7" xfId="0" applyFill="1" applyBorder="1" applyAlignment="1">
      <alignment horizontal="center" vertical="center"/>
    </xf>
    <xf numFmtId="0" fontId="0" fillId="8" borderId="13" xfId="0" applyFont="1" applyFill="1" applyBorder="1" applyAlignment="1">
      <alignment horizontal="center" vertical="center"/>
    </xf>
    <xf numFmtId="0" fontId="0" fillId="8" borderId="22" xfId="0" applyFont="1" applyFill="1" applyBorder="1" applyAlignment="1">
      <alignment horizontal="center" vertical="center"/>
    </xf>
    <xf numFmtId="0" fontId="0" fillId="8" borderId="8" xfId="0" applyFill="1" applyBorder="1" applyAlignment="1">
      <alignment horizontal="center" vertical="center"/>
    </xf>
    <xf numFmtId="0" fontId="0" fillId="8" borderId="14" xfId="0" applyFont="1" applyFill="1" applyBorder="1" applyAlignment="1">
      <alignment horizontal="center" vertical="center"/>
    </xf>
    <xf numFmtId="0" fontId="0" fillId="9" borderId="0" xfId="0" applyFill="1"/>
    <xf numFmtId="0" fontId="0" fillId="8" borderId="0" xfId="0" applyFill="1"/>
    <xf numFmtId="0" fontId="4" fillId="4" borderId="5" xfId="0" applyFont="1" applyFill="1" applyBorder="1" applyAlignment="1">
      <alignment horizontal="center" vertical="center"/>
    </xf>
    <xf numFmtId="49" fontId="4" fillId="8" borderId="5" xfId="0" applyNumberFormat="1" applyFont="1" applyFill="1" applyBorder="1" applyAlignment="1">
      <alignment horizontal="center" vertical="center"/>
    </xf>
    <xf numFmtId="165" fontId="4" fillId="4" borderId="5" xfId="0" applyNumberFormat="1" applyFont="1" applyFill="1" applyBorder="1" applyAlignment="1">
      <alignment horizontal="center" vertical="center"/>
    </xf>
    <xf numFmtId="0" fontId="5" fillId="3" borderId="3" xfId="0" applyFont="1" applyFill="1" applyBorder="1" applyAlignment="1">
      <alignment horizontal="center" vertical="center"/>
    </xf>
    <xf numFmtId="49" fontId="5" fillId="8" borderId="3" xfId="0" applyNumberFormat="1" applyFont="1" applyFill="1" applyBorder="1" applyAlignment="1">
      <alignment horizontal="center" vertical="center"/>
    </xf>
    <xf numFmtId="1" fontId="5" fillId="3" borderId="4" xfId="0" applyNumberFormat="1" applyFont="1" applyFill="1" applyBorder="1" applyAlignment="1">
      <alignment horizontal="center" vertical="center" wrapText="1"/>
    </xf>
    <xf numFmtId="0" fontId="5" fillId="0" borderId="6" xfId="0" applyFont="1" applyBorder="1" applyAlignment="1">
      <alignment horizontal="center" vertical="center"/>
    </xf>
    <xf numFmtId="49" fontId="5" fillId="8" borderId="6" xfId="0" applyNumberFormat="1" applyFont="1" applyFill="1" applyBorder="1" applyAlignment="1">
      <alignment horizontal="center" vertical="center" wrapText="1"/>
    </xf>
    <xf numFmtId="0" fontId="5" fillId="0" borderId="7" xfId="0" applyFont="1" applyBorder="1" applyAlignment="1">
      <alignment horizontal="center" vertical="center"/>
    </xf>
    <xf numFmtId="49" fontId="5" fillId="8" borderId="7" xfId="0" applyNumberFormat="1" applyFont="1" applyFill="1" applyBorder="1" applyAlignment="1">
      <alignment horizontal="center" vertical="center"/>
    </xf>
    <xf numFmtId="0" fontId="5" fillId="3" borderId="26" xfId="0" applyFont="1" applyFill="1" applyBorder="1" applyAlignment="1">
      <alignment horizontal="center" vertical="center"/>
    </xf>
    <xf numFmtId="49" fontId="5" fillId="8" borderId="26" xfId="0" applyNumberFormat="1" applyFont="1" applyFill="1" applyBorder="1" applyAlignment="1">
      <alignment horizontal="center" vertical="center"/>
    </xf>
    <xf numFmtId="1" fontId="5" fillId="3" borderId="18" xfId="0" applyNumberFormat="1" applyFont="1" applyFill="1" applyBorder="1" applyAlignment="1">
      <alignment horizontal="center" vertical="center" wrapText="1"/>
    </xf>
    <xf numFmtId="0" fontId="5" fillId="0" borderId="8" xfId="0" applyFont="1" applyBorder="1" applyAlignment="1">
      <alignment horizontal="center" vertical="center"/>
    </xf>
    <xf numFmtId="49" fontId="5" fillId="8" borderId="8" xfId="0" applyNumberFormat="1" applyFont="1" applyFill="1" applyBorder="1" applyAlignment="1">
      <alignment horizontal="center" vertical="center"/>
    </xf>
    <xf numFmtId="0" fontId="5" fillId="3" borderId="5" xfId="0" applyFont="1" applyFill="1" applyBorder="1" applyAlignment="1">
      <alignment horizontal="center" vertical="center"/>
    </xf>
    <xf numFmtId="49" fontId="5" fillId="8" borderId="5" xfId="0" applyNumberFormat="1" applyFont="1" applyFill="1" applyBorder="1" applyAlignment="1">
      <alignment horizontal="center" vertical="center"/>
    </xf>
    <xf numFmtId="1" fontId="5" fillId="3" borderId="5" xfId="0" applyNumberFormat="1" applyFont="1" applyFill="1" applyBorder="1" applyAlignment="1">
      <alignment horizontal="center" vertical="center" wrapText="1"/>
    </xf>
    <xf numFmtId="0" fontId="4" fillId="8" borderId="5" xfId="0" applyFont="1" applyFill="1" applyBorder="1" applyAlignment="1">
      <alignment horizontal="left" vertical="center" wrapText="1"/>
    </xf>
    <xf numFmtId="0" fontId="5" fillId="0" borderId="28" xfId="0" applyFont="1" applyBorder="1" applyAlignment="1">
      <alignment horizontal="center" vertical="center"/>
    </xf>
    <xf numFmtId="49" fontId="5" fillId="8" borderId="28" xfId="0" applyNumberFormat="1" applyFont="1" applyFill="1" applyBorder="1" applyAlignment="1">
      <alignment horizontal="center" vertical="center"/>
    </xf>
    <xf numFmtId="49" fontId="5" fillId="8" borderId="28" xfId="0" applyNumberFormat="1" applyFont="1" applyFill="1" applyBorder="1" applyAlignment="1">
      <alignment horizontal="center" vertical="center" wrapText="1"/>
    </xf>
    <xf numFmtId="0" fontId="5" fillId="0" borderId="29" xfId="0" applyFont="1" applyBorder="1" applyAlignment="1">
      <alignment horizontal="center" vertical="center"/>
    </xf>
    <xf numFmtId="49" fontId="5" fillId="8" borderId="29" xfId="0" applyNumberFormat="1" applyFont="1" applyFill="1" applyBorder="1" applyAlignment="1">
      <alignment horizontal="center" vertical="center"/>
    </xf>
    <xf numFmtId="49" fontId="0" fillId="8" borderId="30" xfId="0" applyNumberFormat="1" applyFont="1" applyFill="1" applyBorder="1" applyAlignment="1">
      <alignment horizontal="center" vertical="center"/>
    </xf>
    <xf numFmtId="0" fontId="0" fillId="8" borderId="5" xfId="0" applyFont="1" applyFill="1" applyBorder="1"/>
    <xf numFmtId="0" fontId="4" fillId="8" borderId="5" xfId="0" applyFont="1" applyFill="1" applyBorder="1" applyAlignment="1">
      <alignment horizontal="left" vertical="top" wrapText="1"/>
    </xf>
    <xf numFmtId="0" fontId="5" fillId="8" borderId="5" xfId="0" applyFont="1" applyFill="1" applyBorder="1" applyAlignment="1">
      <alignment horizontal="center" vertical="center" wrapText="1"/>
    </xf>
    <xf numFmtId="0" fontId="5" fillId="8" borderId="5" xfId="0" applyFont="1" applyFill="1" applyBorder="1" applyAlignment="1">
      <alignment horizontal="center" vertical="center"/>
    </xf>
    <xf numFmtId="49" fontId="5" fillId="8" borderId="5" xfId="0" applyNumberFormat="1" applyFont="1" applyFill="1" applyBorder="1" applyAlignment="1">
      <alignment horizontal="center" vertical="center" wrapText="1"/>
    </xf>
    <xf numFmtId="0" fontId="0" fillId="8" borderId="5" xfId="0" applyFill="1" applyBorder="1" applyAlignment="1">
      <alignment horizontal="center" vertical="center"/>
    </xf>
    <xf numFmtId="0" fontId="5" fillId="8" borderId="0" xfId="0" applyFont="1" applyFill="1" applyBorder="1" applyAlignment="1">
      <alignment horizontal="center" vertical="center" wrapText="1"/>
    </xf>
    <xf numFmtId="0" fontId="4" fillId="3" borderId="24" xfId="0" applyFont="1" applyFill="1" applyBorder="1" applyAlignment="1">
      <alignment horizontal="left" vertical="top" wrapText="1"/>
    </xf>
    <xf numFmtId="0" fontId="5" fillId="3" borderId="9" xfId="0" applyFont="1" applyFill="1" applyBorder="1" applyAlignment="1">
      <alignment horizontal="center" vertical="center" wrapText="1"/>
    </xf>
    <xf numFmtId="0" fontId="5" fillId="3" borderId="9" xfId="0" applyFont="1" applyFill="1" applyBorder="1" applyAlignment="1">
      <alignment horizontal="center" vertical="center"/>
    </xf>
    <xf numFmtId="49" fontId="5" fillId="8" borderId="9" xfId="0" applyNumberFormat="1" applyFont="1" applyFill="1" applyBorder="1" applyAlignment="1">
      <alignment horizontal="center" vertical="center"/>
    </xf>
    <xf numFmtId="0" fontId="5" fillId="3" borderId="10" xfId="0" applyFont="1" applyFill="1" applyBorder="1" applyAlignment="1">
      <alignment horizontal="center" vertical="center" wrapText="1"/>
    </xf>
    <xf numFmtId="1" fontId="5" fillId="3" borderId="10" xfId="0" applyNumberFormat="1" applyFont="1" applyFill="1" applyBorder="1" applyAlignment="1">
      <alignment horizontal="center" vertical="center" wrapText="1"/>
    </xf>
    <xf numFmtId="49" fontId="5" fillId="8" borderId="7" xfId="0" applyNumberFormat="1" applyFont="1" applyFill="1" applyBorder="1" applyAlignment="1">
      <alignment horizontal="center" vertical="center" wrapText="1"/>
    </xf>
    <xf numFmtId="49" fontId="0" fillId="8" borderId="6" xfId="0" applyNumberFormat="1" applyFont="1" applyFill="1" applyBorder="1" applyAlignment="1">
      <alignment horizontal="center" vertical="center"/>
    </xf>
    <xf numFmtId="49" fontId="5" fillId="8" borderId="8" xfId="0" applyNumberFormat="1" applyFont="1" applyFill="1" applyBorder="1" applyAlignment="1">
      <alignment horizontal="center" vertical="center" wrapText="1"/>
    </xf>
    <xf numFmtId="0" fontId="6" fillId="3" borderId="3" xfId="0" applyFont="1" applyFill="1" applyBorder="1" applyAlignment="1">
      <alignment horizontal="center" vertical="center"/>
    </xf>
    <xf numFmtId="49" fontId="6" fillId="8" borderId="3" xfId="0" applyNumberFormat="1" applyFont="1" applyFill="1" applyBorder="1" applyAlignment="1">
      <alignment horizontal="center" vertical="center"/>
    </xf>
    <xf numFmtId="1" fontId="6" fillId="3" borderId="4" xfId="0" applyNumberFormat="1" applyFont="1" applyFill="1" applyBorder="1" applyAlignment="1">
      <alignment horizontal="center" vertical="center" wrapText="1"/>
    </xf>
    <xf numFmtId="49" fontId="4" fillId="8" borderId="5" xfId="0" applyNumberFormat="1" applyFont="1" applyFill="1" applyBorder="1" applyAlignment="1">
      <alignment horizontal="center" vertical="center" wrapText="1"/>
    </xf>
    <xf numFmtId="49" fontId="4" fillId="8" borderId="6" xfId="0" applyNumberFormat="1" applyFont="1" applyFill="1" applyBorder="1" applyAlignment="1">
      <alignment horizontal="center" vertical="center" wrapText="1"/>
    </xf>
    <xf numFmtId="49" fontId="4" fillId="8" borderId="8" xfId="0" applyNumberFormat="1" applyFont="1" applyFill="1" applyBorder="1" applyAlignment="1">
      <alignment horizontal="center" vertical="center" wrapText="1"/>
    </xf>
    <xf numFmtId="0" fontId="0" fillId="8" borderId="7" xfId="0" applyFont="1" applyFill="1" applyBorder="1" applyAlignment="1">
      <alignment horizontal="center"/>
    </xf>
    <xf numFmtId="49" fontId="5" fillId="8" borderId="3" xfId="0" applyNumberFormat="1"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7" xfId="0" applyFont="1" applyFill="1" applyBorder="1"/>
    <xf numFmtId="0" fontId="5" fillId="0" borderId="7" xfId="0" applyFont="1" applyFill="1" applyBorder="1" applyAlignment="1">
      <alignment horizontal="center" vertical="center" wrapText="1"/>
    </xf>
    <xf numFmtId="49" fontId="0" fillId="9" borderId="0" xfId="0" applyNumberFormat="1" applyFill="1"/>
    <xf numFmtId="49" fontId="2" fillId="9" borderId="0" xfId="0" applyNumberFormat="1" applyFont="1" applyFill="1"/>
    <xf numFmtId="49" fontId="0" fillId="8" borderId="0" xfId="0" applyNumberFormat="1" applyFill="1"/>
    <xf numFmtId="0" fontId="2" fillId="0" borderId="5" xfId="0" applyFont="1" applyBorder="1"/>
    <xf numFmtId="0" fontId="0" fillId="0" borderId="5" xfId="0" applyBorder="1"/>
    <xf numFmtId="0" fontId="12" fillId="10" borderId="5" xfId="0" applyFont="1" applyFill="1" applyBorder="1"/>
    <xf numFmtId="0" fontId="0" fillId="11" borderId="5" xfId="0" applyFill="1" applyBorder="1"/>
    <xf numFmtId="0" fontId="2" fillId="11" borderId="5" xfId="0" applyFont="1" applyFill="1" applyBorder="1"/>
    <xf numFmtId="0" fontId="0" fillId="0" borderId="60" xfId="0" applyBorder="1"/>
    <xf numFmtId="0" fontId="12" fillId="10" borderId="61" xfId="0" applyFont="1" applyFill="1" applyBorder="1"/>
    <xf numFmtId="0" fontId="2" fillId="12" borderId="0" xfId="0" applyFont="1" applyFill="1"/>
    <xf numFmtId="0" fontId="2" fillId="12" borderId="5" xfId="0" applyFont="1" applyFill="1" applyBorder="1" applyAlignment="1">
      <alignment horizontal="center" vertical="center"/>
    </xf>
    <xf numFmtId="1" fontId="2" fillId="12" borderId="5" xfId="0" applyNumberFormat="1" applyFont="1" applyFill="1" applyBorder="1" applyAlignment="1">
      <alignment horizontal="center"/>
    </xf>
    <xf numFmtId="1" fontId="0" fillId="12" borderId="4" xfId="0" applyNumberFormat="1" applyFill="1" applyBorder="1" applyAlignment="1">
      <alignment horizontal="center" vertical="center"/>
    </xf>
    <xf numFmtId="1" fontId="0" fillId="12" borderId="6" xfId="0" applyNumberFormat="1" applyFill="1" applyBorder="1" applyAlignment="1">
      <alignment horizontal="center" vertical="center"/>
    </xf>
    <xf numFmtId="1" fontId="0" fillId="12" borderId="7" xfId="0" applyNumberFormat="1" applyFill="1" applyBorder="1" applyAlignment="1">
      <alignment horizontal="center" vertical="center"/>
    </xf>
    <xf numFmtId="1" fontId="0" fillId="12" borderId="8" xfId="0" applyNumberFormat="1" applyFill="1" applyBorder="1" applyAlignment="1">
      <alignment horizontal="center" vertical="center"/>
    </xf>
    <xf numFmtId="1" fontId="0" fillId="12" borderId="10" xfId="0" applyNumberFormat="1" applyFill="1" applyBorder="1" applyAlignment="1">
      <alignment horizontal="center" vertical="center"/>
    </xf>
    <xf numFmtId="1" fontId="0" fillId="12" borderId="6" xfId="0" applyNumberFormat="1" applyFont="1" applyFill="1" applyBorder="1" applyAlignment="1">
      <alignment horizontal="center" vertical="center"/>
    </xf>
    <xf numFmtId="1" fontId="0" fillId="12" borderId="7" xfId="0" applyNumberFormat="1" applyFont="1" applyFill="1" applyBorder="1" applyAlignment="1">
      <alignment horizontal="center" vertical="center"/>
    </xf>
    <xf numFmtId="1" fontId="0" fillId="12" borderId="8" xfId="0" applyNumberFormat="1" applyFont="1" applyFill="1" applyBorder="1" applyAlignment="1">
      <alignment horizontal="center" vertical="center"/>
    </xf>
    <xf numFmtId="1" fontId="0" fillId="12" borderId="12" xfId="0" applyNumberFormat="1" applyFill="1" applyBorder="1" applyAlignment="1">
      <alignment horizontal="center" vertical="center"/>
    </xf>
    <xf numFmtId="1" fontId="0" fillId="12" borderId="13" xfId="0" applyNumberFormat="1" applyFont="1" applyFill="1" applyBorder="1" applyAlignment="1">
      <alignment horizontal="center" vertical="center"/>
    </xf>
    <xf numFmtId="1" fontId="0" fillId="12" borderId="14" xfId="0" applyNumberFormat="1" applyFont="1" applyFill="1" applyBorder="1" applyAlignment="1">
      <alignment horizontal="center" vertical="center"/>
    </xf>
    <xf numFmtId="1" fontId="0" fillId="12" borderId="12" xfId="0" applyNumberFormat="1" applyFont="1" applyFill="1" applyBorder="1" applyAlignment="1">
      <alignment horizontal="center" vertical="center"/>
    </xf>
    <xf numFmtId="1" fontId="5" fillId="12" borderId="11" xfId="0" applyNumberFormat="1" applyFont="1" applyFill="1" applyBorder="1" applyAlignment="1">
      <alignment horizontal="center" vertical="center"/>
    </xf>
    <xf numFmtId="1" fontId="5" fillId="12" borderId="5" xfId="0" applyNumberFormat="1" applyFont="1" applyFill="1" applyBorder="1" applyAlignment="1">
      <alignment horizontal="center" vertical="center" wrapText="1"/>
    </xf>
    <xf numFmtId="1" fontId="5" fillId="12" borderId="4" xfId="0" applyNumberFormat="1" applyFont="1" applyFill="1" applyBorder="1" applyAlignment="1">
      <alignment horizontal="center" vertical="center" wrapText="1"/>
    </xf>
    <xf numFmtId="1" fontId="0" fillId="12" borderId="13" xfId="0" applyNumberFormat="1" applyFill="1" applyBorder="1" applyAlignment="1">
      <alignment horizontal="center" vertical="center"/>
    </xf>
    <xf numFmtId="1" fontId="5" fillId="12" borderId="6" xfId="0" applyNumberFormat="1" applyFont="1" applyFill="1" applyBorder="1" applyAlignment="1">
      <alignment horizontal="center" vertical="center" wrapText="1"/>
    </xf>
    <xf numFmtId="1" fontId="5" fillId="12" borderId="7" xfId="0" applyNumberFormat="1" applyFont="1" applyFill="1" applyBorder="1" applyAlignment="1">
      <alignment horizontal="center" vertical="center" wrapText="1"/>
    </xf>
    <xf numFmtId="1" fontId="5" fillId="12" borderId="8" xfId="0" applyNumberFormat="1" applyFont="1" applyFill="1" applyBorder="1" applyAlignment="1">
      <alignment horizontal="center" vertical="center" wrapText="1"/>
    </xf>
    <xf numFmtId="1" fontId="5" fillId="12" borderId="18" xfId="0" applyNumberFormat="1" applyFont="1" applyFill="1" applyBorder="1" applyAlignment="1">
      <alignment horizontal="center" vertical="center" wrapText="1"/>
    </xf>
    <xf numFmtId="1" fontId="5" fillId="12" borderId="28" xfId="0" applyNumberFormat="1" applyFont="1" applyFill="1" applyBorder="1" applyAlignment="1">
      <alignment horizontal="center" vertical="center" wrapText="1"/>
    </xf>
    <xf numFmtId="1" fontId="5" fillId="12" borderId="29" xfId="0" applyNumberFormat="1" applyFont="1" applyFill="1" applyBorder="1" applyAlignment="1">
      <alignment horizontal="center" vertical="center" wrapText="1"/>
    </xf>
    <xf numFmtId="1" fontId="0" fillId="12" borderId="30" xfId="0" applyNumberFormat="1" applyFont="1" applyFill="1" applyBorder="1" applyAlignment="1">
      <alignment horizontal="center" vertical="center"/>
    </xf>
    <xf numFmtId="1" fontId="5" fillId="12" borderId="10" xfId="0" applyNumberFormat="1" applyFont="1" applyFill="1" applyBorder="1" applyAlignment="1">
      <alignment horizontal="center" vertical="center" wrapText="1"/>
    </xf>
    <xf numFmtId="1" fontId="6" fillId="12" borderId="4" xfId="0" applyNumberFormat="1" applyFont="1" applyFill="1" applyBorder="1" applyAlignment="1">
      <alignment horizontal="center" vertical="center" wrapText="1"/>
    </xf>
    <xf numFmtId="1" fontId="4" fillId="12" borderId="5" xfId="0" applyNumberFormat="1" applyFont="1" applyFill="1" applyBorder="1" applyAlignment="1">
      <alignment horizontal="center" vertical="center" wrapText="1"/>
    </xf>
    <xf numFmtId="1" fontId="4" fillId="12" borderId="6" xfId="0" applyNumberFormat="1" applyFont="1" applyFill="1" applyBorder="1" applyAlignment="1">
      <alignment horizontal="center" vertical="center" wrapText="1"/>
    </xf>
    <xf numFmtId="1" fontId="0" fillId="12" borderId="0" xfId="0" applyNumberFormat="1" applyFill="1"/>
    <xf numFmtId="1" fontId="2" fillId="12" borderId="0" xfId="0" applyNumberFormat="1" applyFont="1" applyFill="1"/>
    <xf numFmtId="0" fontId="0" fillId="12" borderId="0" xfId="0" applyFill="1"/>
    <xf numFmtId="4" fontId="2" fillId="12" borderId="5" xfId="0" applyNumberFormat="1" applyFont="1" applyFill="1" applyBorder="1" applyAlignment="1">
      <alignment horizontal="center" vertical="center"/>
    </xf>
    <xf numFmtId="4" fontId="2" fillId="12" borderId="5" xfId="0" applyNumberFormat="1" applyFont="1" applyFill="1" applyBorder="1" applyAlignment="1">
      <alignment horizontal="center"/>
    </xf>
    <xf numFmtId="4" fontId="0" fillId="12" borderId="4" xfId="0" applyNumberFormat="1" applyFill="1" applyBorder="1" applyAlignment="1">
      <alignment horizontal="center" vertical="center"/>
    </xf>
    <xf numFmtId="4" fontId="0" fillId="12" borderId="6" xfId="0" applyNumberFormat="1" applyFill="1" applyBorder="1" applyAlignment="1">
      <alignment horizontal="center" vertical="center"/>
    </xf>
    <xf numFmtId="4" fontId="0" fillId="12" borderId="10" xfId="0" applyNumberFormat="1" applyFill="1" applyBorder="1" applyAlignment="1">
      <alignment horizontal="center" vertical="center"/>
    </xf>
    <xf numFmtId="4" fontId="0" fillId="12" borderId="7" xfId="0" applyNumberFormat="1" applyFill="1" applyBorder="1" applyAlignment="1">
      <alignment horizontal="center" vertical="center"/>
    </xf>
    <xf numFmtId="4" fontId="0" fillId="12" borderId="8" xfId="0" applyNumberFormat="1" applyFill="1" applyBorder="1" applyAlignment="1">
      <alignment horizontal="center" vertical="center"/>
    </xf>
    <xf numFmtId="4" fontId="0" fillId="12" borderId="0" xfId="0" applyNumberFormat="1" applyFill="1" applyBorder="1" applyAlignment="1">
      <alignment horizontal="center"/>
    </xf>
    <xf numFmtId="4" fontId="0" fillId="12" borderId="6" xfId="0" applyNumberFormat="1" applyFont="1" applyFill="1" applyBorder="1" applyAlignment="1">
      <alignment horizontal="center" vertical="center"/>
    </xf>
    <xf numFmtId="4" fontId="0" fillId="12" borderId="7" xfId="0" applyNumberFormat="1" applyFont="1" applyFill="1" applyBorder="1" applyAlignment="1">
      <alignment horizontal="center" vertical="center"/>
    </xf>
    <xf numFmtId="4" fontId="0" fillId="12" borderId="8" xfId="0" applyNumberFormat="1" applyFont="1" applyFill="1" applyBorder="1" applyAlignment="1">
      <alignment horizontal="center" vertical="center"/>
    </xf>
    <xf numFmtId="4" fontId="0" fillId="12" borderId="12" xfId="0" applyNumberFormat="1" applyFont="1" applyFill="1" applyBorder="1" applyAlignment="1">
      <alignment horizontal="center" vertical="center"/>
    </xf>
    <xf numFmtId="4" fontId="0" fillId="12" borderId="13" xfId="0" applyNumberFormat="1" applyFont="1" applyFill="1" applyBorder="1" applyAlignment="1">
      <alignment horizontal="center" vertical="center"/>
    </xf>
    <xf numFmtId="4" fontId="0" fillId="12" borderId="14" xfId="0" applyNumberFormat="1" applyFont="1" applyFill="1" applyBorder="1" applyAlignment="1">
      <alignment horizontal="center" vertical="center"/>
    </xf>
    <xf numFmtId="4" fontId="5" fillId="12" borderId="5" xfId="0" applyNumberFormat="1" applyFont="1" applyFill="1" applyBorder="1" applyAlignment="1">
      <alignment horizontal="center" vertical="center" wrapText="1"/>
    </xf>
    <xf numFmtId="4" fontId="5" fillId="12" borderId="4" xfId="0" applyNumberFormat="1" applyFont="1" applyFill="1" applyBorder="1" applyAlignment="1">
      <alignment horizontal="center" vertical="center" wrapText="1"/>
    </xf>
    <xf numFmtId="4" fontId="5" fillId="12" borderId="6" xfId="0" applyNumberFormat="1" applyFont="1" applyFill="1" applyBorder="1" applyAlignment="1">
      <alignment horizontal="center" vertical="center" wrapText="1"/>
    </xf>
    <xf numFmtId="4" fontId="5" fillId="12" borderId="7" xfId="0" applyNumberFormat="1" applyFont="1" applyFill="1" applyBorder="1" applyAlignment="1">
      <alignment horizontal="center" vertical="center" wrapText="1"/>
    </xf>
    <xf numFmtId="4" fontId="5" fillId="12" borderId="8" xfId="0" applyNumberFormat="1" applyFont="1" applyFill="1" applyBorder="1" applyAlignment="1">
      <alignment horizontal="center" vertical="center" wrapText="1"/>
    </xf>
    <xf numFmtId="4" fontId="5" fillId="12" borderId="18" xfId="0" applyNumberFormat="1" applyFont="1" applyFill="1" applyBorder="1" applyAlignment="1">
      <alignment horizontal="center" vertical="center" wrapText="1"/>
    </xf>
    <xf numFmtId="4" fontId="5" fillId="12" borderId="28" xfId="0" applyNumberFormat="1" applyFont="1" applyFill="1" applyBorder="1" applyAlignment="1">
      <alignment horizontal="center" vertical="center" wrapText="1"/>
    </xf>
    <xf numFmtId="4" fontId="5" fillId="12" borderId="29" xfId="0" applyNumberFormat="1" applyFont="1" applyFill="1" applyBorder="1" applyAlignment="1">
      <alignment horizontal="center" vertical="center" wrapText="1"/>
    </xf>
    <xf numFmtId="4" fontId="0" fillId="12" borderId="30" xfId="0" applyNumberFormat="1" applyFont="1" applyFill="1" applyBorder="1" applyAlignment="1">
      <alignment horizontal="center" vertical="center"/>
    </xf>
    <xf numFmtId="4" fontId="6" fillId="12" borderId="4" xfId="0" applyNumberFormat="1" applyFont="1" applyFill="1" applyBorder="1" applyAlignment="1">
      <alignment horizontal="center" vertical="center" wrapText="1"/>
    </xf>
    <xf numFmtId="4" fontId="4" fillId="12" borderId="5" xfId="0" applyNumberFormat="1" applyFont="1" applyFill="1" applyBorder="1" applyAlignment="1">
      <alignment horizontal="center" vertical="center" wrapText="1"/>
    </xf>
    <xf numFmtId="4" fontId="4" fillId="12" borderId="6" xfId="0" applyNumberFormat="1" applyFont="1" applyFill="1" applyBorder="1" applyAlignment="1">
      <alignment horizontal="center" vertical="center" wrapText="1"/>
    </xf>
    <xf numFmtId="4" fontId="0" fillId="12" borderId="0" xfId="0" applyNumberFormat="1" applyFill="1"/>
    <xf numFmtId="0" fontId="7" fillId="12" borderId="5" xfId="0" applyFont="1" applyFill="1" applyBorder="1" applyAlignment="1">
      <alignment horizontal="center" vertical="center"/>
    </xf>
    <xf numFmtId="0" fontId="7" fillId="12" borderId="5" xfId="0" applyFont="1" applyFill="1" applyBorder="1" applyAlignment="1">
      <alignment horizontal="center"/>
    </xf>
    <xf numFmtId="0" fontId="0" fillId="12" borderId="4" xfId="0" applyFill="1" applyBorder="1" applyAlignment="1">
      <alignment horizontal="center" vertical="center"/>
    </xf>
    <xf numFmtId="0" fontId="0" fillId="12" borderId="6" xfId="0" applyFill="1" applyBorder="1" applyAlignment="1">
      <alignment horizontal="center" vertical="center"/>
    </xf>
    <xf numFmtId="0" fontId="0" fillId="12" borderId="7" xfId="0" applyFill="1" applyBorder="1" applyAlignment="1">
      <alignment horizontal="center" vertical="center"/>
    </xf>
    <xf numFmtId="0" fontId="0" fillId="12" borderId="8" xfId="0" applyFill="1" applyBorder="1" applyAlignment="1">
      <alignment horizontal="center" vertical="center"/>
    </xf>
    <xf numFmtId="0" fontId="0" fillId="12" borderId="10" xfId="0" applyFill="1" applyBorder="1" applyAlignment="1">
      <alignment horizontal="center" vertical="center"/>
    </xf>
    <xf numFmtId="0" fontId="0" fillId="12" borderId="6" xfId="0" applyFont="1" applyFill="1" applyBorder="1" applyAlignment="1">
      <alignment horizontal="center" vertical="center"/>
    </xf>
    <xf numFmtId="0" fontId="0" fillId="12" borderId="7" xfId="0" applyFont="1" applyFill="1" applyBorder="1" applyAlignment="1">
      <alignment horizontal="center" vertical="center"/>
    </xf>
    <xf numFmtId="0" fontId="0" fillId="12" borderId="8" xfId="0" applyFont="1" applyFill="1" applyBorder="1" applyAlignment="1">
      <alignment horizontal="center" vertical="center"/>
    </xf>
    <xf numFmtId="0" fontId="0" fillId="12" borderId="37" xfId="0" applyFont="1" applyFill="1" applyBorder="1" applyAlignment="1">
      <alignment horizontal="center" vertical="center"/>
    </xf>
    <xf numFmtId="0" fontId="0" fillId="12" borderId="39" xfId="0" applyFont="1" applyFill="1" applyBorder="1" applyAlignment="1">
      <alignment horizontal="center" vertical="center"/>
    </xf>
    <xf numFmtId="0" fontId="0" fillId="12" borderId="40" xfId="0" applyFont="1" applyFill="1" applyBorder="1" applyAlignment="1">
      <alignment horizontal="center" vertical="center"/>
    </xf>
    <xf numFmtId="0" fontId="9" fillId="12" borderId="5"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18" xfId="0" applyFont="1" applyFill="1" applyBorder="1" applyAlignment="1">
      <alignment horizontal="center" vertical="center" wrapText="1"/>
    </xf>
    <xf numFmtId="0" fontId="9" fillId="12" borderId="49" xfId="0" applyFont="1" applyFill="1" applyBorder="1" applyAlignment="1">
      <alignment horizontal="center" vertical="center" wrapText="1"/>
    </xf>
    <xf numFmtId="0" fontId="9" fillId="12" borderId="51" xfId="0" applyFont="1" applyFill="1" applyBorder="1" applyAlignment="1">
      <alignment horizontal="center" vertical="center" wrapText="1"/>
    </xf>
    <xf numFmtId="0" fontId="0" fillId="12" borderId="53" xfId="0" applyFont="1" applyFill="1" applyBorder="1" applyAlignment="1">
      <alignment horizontal="center" vertical="center"/>
    </xf>
    <xf numFmtId="0" fontId="6" fillId="12" borderId="4" xfId="0" applyFont="1" applyFill="1" applyBorder="1" applyAlignment="1">
      <alignment horizontal="center" vertical="center" wrapText="1"/>
    </xf>
    <xf numFmtId="165" fontId="8" fillId="12" borderId="5" xfId="0" applyNumberFormat="1" applyFont="1" applyFill="1" applyBorder="1" applyAlignment="1">
      <alignment horizontal="center" vertical="center" wrapText="1"/>
    </xf>
    <xf numFmtId="165" fontId="8" fillId="12" borderId="6" xfId="0" applyNumberFormat="1" applyFont="1" applyFill="1" applyBorder="1" applyAlignment="1">
      <alignment horizontal="center" vertical="center" wrapText="1"/>
    </xf>
    <xf numFmtId="0" fontId="0" fillId="12" borderId="0" xfId="0" applyFill="1" applyAlignment="1">
      <alignment horizontal="center"/>
    </xf>
    <xf numFmtId="0" fontId="7" fillId="12" borderId="5" xfId="0" applyFont="1" applyFill="1" applyBorder="1" applyAlignment="1">
      <alignment horizontal="center" vertical="center" wrapText="1"/>
    </xf>
    <xf numFmtId="0" fontId="7" fillId="12" borderId="5" xfId="0" applyFont="1" applyFill="1" applyBorder="1" applyAlignment="1">
      <alignment horizontal="center" wrapText="1"/>
    </xf>
    <xf numFmtId="4" fontId="0" fillId="12" borderId="4" xfId="0" applyNumberFormat="1" applyFill="1" applyBorder="1" applyAlignment="1">
      <alignment horizontal="center" vertical="center" wrapText="1"/>
    </xf>
    <xf numFmtId="4" fontId="0" fillId="12" borderId="6" xfId="0" applyNumberFormat="1" applyFill="1" applyBorder="1" applyAlignment="1">
      <alignment horizontal="center" vertical="center" wrapText="1"/>
    </xf>
    <xf numFmtId="4" fontId="0" fillId="12" borderId="7" xfId="0" applyNumberFormat="1" applyFill="1" applyBorder="1" applyAlignment="1">
      <alignment horizontal="center" vertical="center" wrapText="1"/>
    </xf>
    <xf numFmtId="4" fontId="0" fillId="12" borderId="8" xfId="0" applyNumberFormat="1" applyFill="1" applyBorder="1" applyAlignment="1">
      <alignment horizontal="center" vertical="center" wrapText="1"/>
    </xf>
    <xf numFmtId="4" fontId="0" fillId="12" borderId="10" xfId="0" applyNumberFormat="1" applyFill="1" applyBorder="1" applyAlignment="1">
      <alignment horizontal="center" vertical="center" wrapText="1"/>
    </xf>
    <xf numFmtId="4" fontId="0" fillId="12" borderId="5" xfId="0" applyNumberFormat="1" applyFill="1" applyBorder="1" applyAlignment="1">
      <alignment horizontal="center" vertical="center" wrapText="1"/>
    </xf>
    <xf numFmtId="4" fontId="9" fillId="12" borderId="4" xfId="0" applyNumberFormat="1" applyFont="1" applyFill="1" applyBorder="1" applyAlignment="1">
      <alignment horizontal="center" vertical="center" wrapText="1"/>
    </xf>
    <xf numFmtId="4" fontId="9" fillId="12" borderId="18" xfId="0" applyNumberFormat="1" applyFont="1" applyFill="1" applyBorder="1" applyAlignment="1">
      <alignment horizontal="center" vertical="center" wrapText="1"/>
    </xf>
    <xf numFmtId="4" fontId="9" fillId="12" borderId="5" xfId="0" applyNumberFormat="1" applyFont="1" applyFill="1" applyBorder="1" applyAlignment="1">
      <alignment horizontal="center" vertical="center" wrapText="1"/>
    </xf>
    <xf numFmtId="4" fontId="9" fillId="12" borderId="3" xfId="0" applyNumberFormat="1" applyFont="1" applyFill="1" applyBorder="1" applyAlignment="1">
      <alignment horizontal="center" vertical="center" wrapText="1"/>
    </xf>
    <xf numFmtId="4" fontId="0" fillId="12" borderId="0" xfId="0" applyNumberFormat="1" applyFill="1" applyAlignment="1">
      <alignment horizontal="center"/>
    </xf>
    <xf numFmtId="0" fontId="0" fillId="12" borderId="0" xfId="0" applyFill="1" applyAlignment="1">
      <alignment horizontal="center" wrapText="1"/>
    </xf>
    <xf numFmtId="0" fontId="8" fillId="12" borderId="5" xfId="0" applyNumberFormat="1" applyFont="1" applyFill="1" applyBorder="1" applyAlignment="1">
      <alignment horizontal="center" vertical="center" wrapText="1"/>
    </xf>
    <xf numFmtId="0" fontId="2" fillId="12" borderId="5" xfId="0" applyFont="1" applyFill="1" applyBorder="1" applyAlignment="1">
      <alignment horizontal="center"/>
    </xf>
    <xf numFmtId="166" fontId="0" fillId="12" borderId="0" xfId="1" applyNumberFormat="1" applyFont="1" applyFill="1" applyAlignment="1">
      <alignment horizontal="center"/>
    </xf>
    <xf numFmtId="0" fontId="0" fillId="12" borderId="12" xfId="0" applyFont="1" applyFill="1" applyBorder="1" applyAlignment="1">
      <alignment horizontal="center" vertical="center"/>
    </xf>
    <xf numFmtId="0" fontId="0" fillId="12" borderId="13" xfId="0" applyFont="1" applyFill="1" applyBorder="1" applyAlignment="1">
      <alignment horizontal="center" vertical="center"/>
    </xf>
    <xf numFmtId="0" fontId="0" fillId="12" borderId="14" xfId="0" applyFont="1" applyFill="1" applyBorder="1" applyAlignment="1">
      <alignment horizontal="center" vertical="center"/>
    </xf>
    <xf numFmtId="0" fontId="0" fillId="12" borderId="1" xfId="2" applyFont="1" applyFill="1" applyAlignment="1">
      <alignment horizontal="center" vertical="center"/>
    </xf>
    <xf numFmtId="0" fontId="5" fillId="12" borderId="5"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2" borderId="1" xfId="2" applyFont="1" applyFill="1" applyAlignment="1">
      <alignment horizontal="center" vertical="center" wrapText="1"/>
    </xf>
    <xf numFmtId="0" fontId="5" fillId="12" borderId="7"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5" fillId="12" borderId="18" xfId="0" applyFont="1" applyFill="1" applyBorder="1" applyAlignment="1">
      <alignment horizontal="center" vertical="center" wrapText="1"/>
    </xf>
    <xf numFmtId="0" fontId="5" fillId="12" borderId="28" xfId="0" applyFont="1" applyFill="1" applyBorder="1" applyAlignment="1">
      <alignment horizontal="center" vertical="center" wrapText="1"/>
    </xf>
    <xf numFmtId="0" fontId="5" fillId="12" borderId="29" xfId="0" applyFont="1" applyFill="1" applyBorder="1" applyAlignment="1">
      <alignment horizontal="center" vertical="center" wrapText="1"/>
    </xf>
    <xf numFmtId="0" fontId="0" fillId="12" borderId="30" xfId="0" applyFont="1" applyFill="1" applyBorder="1" applyAlignment="1">
      <alignment horizontal="center" vertical="center"/>
    </xf>
    <xf numFmtId="165" fontId="4" fillId="12" borderId="5" xfId="0" applyNumberFormat="1" applyFont="1" applyFill="1" applyBorder="1" applyAlignment="1">
      <alignment horizontal="center" vertical="center" wrapText="1"/>
    </xf>
    <xf numFmtId="165" fontId="4" fillId="12" borderId="6" xfId="0" applyNumberFormat="1" applyFont="1" applyFill="1" applyBorder="1" applyAlignment="1">
      <alignment horizontal="center" vertical="center" wrapText="1"/>
    </xf>
    <xf numFmtId="0" fontId="0" fillId="0" borderId="0" xfId="0" applyFont="1"/>
    <xf numFmtId="0" fontId="0" fillId="11" borderId="5" xfId="0" applyFont="1" applyFill="1" applyBorder="1"/>
    <xf numFmtId="0" fontId="0" fillId="0" borderId="5" xfId="0" applyBorder="1" applyAlignment="1"/>
    <xf numFmtId="1" fontId="0" fillId="0" borderId="5" xfId="0" applyNumberFormat="1" applyBorder="1" applyAlignment="1">
      <alignment horizontal="left"/>
    </xf>
    <xf numFmtId="1" fontId="0" fillId="0" borderId="5" xfId="0" quotePrefix="1" applyNumberFormat="1" applyBorder="1" applyAlignment="1">
      <alignment horizontal="left"/>
    </xf>
    <xf numFmtId="1" fontId="0" fillId="11" borderId="5" xfId="0" applyNumberFormat="1" applyFill="1" applyBorder="1" applyAlignment="1">
      <alignment horizontal="left"/>
    </xf>
    <xf numFmtId="1" fontId="0" fillId="11" borderId="5" xfId="0" applyNumberFormat="1" applyFont="1" applyFill="1" applyBorder="1" applyAlignment="1">
      <alignment horizontal="left"/>
    </xf>
    <xf numFmtId="0" fontId="12" fillId="10" borderId="4" xfId="0" applyFont="1" applyFill="1" applyBorder="1" applyAlignment="1">
      <alignment horizontal="left"/>
    </xf>
    <xf numFmtId="0" fontId="12" fillId="10" borderId="5" xfId="0" applyFont="1" applyFill="1" applyBorder="1" applyAlignment="1">
      <alignment horizontal="left"/>
    </xf>
    <xf numFmtId="1" fontId="0" fillId="13" borderId="5" xfId="0" applyNumberFormat="1" applyFill="1" applyBorder="1" applyAlignment="1">
      <alignment horizontal="left"/>
    </xf>
    <xf numFmtId="1" fontId="0" fillId="12" borderId="5" xfId="0" applyNumberFormat="1" applyFill="1" applyBorder="1" applyAlignment="1">
      <alignment horizontal="left"/>
    </xf>
    <xf numFmtId="1" fontId="0" fillId="9" borderId="5" xfId="0" applyNumberFormat="1" applyFill="1" applyBorder="1" applyAlignment="1">
      <alignment horizontal="left"/>
    </xf>
    <xf numFmtId="1" fontId="0" fillId="14" borderId="5" xfId="0" applyNumberFormat="1" applyFill="1" applyBorder="1" applyAlignment="1">
      <alignment horizontal="left"/>
    </xf>
    <xf numFmtId="1" fontId="0" fillId="12" borderId="5" xfId="0" applyNumberFormat="1" applyFont="1" applyFill="1" applyBorder="1" applyAlignment="1">
      <alignment horizontal="left"/>
    </xf>
    <xf numFmtId="0" fontId="0" fillId="13" borderId="5" xfId="0" applyFont="1" applyFill="1" applyBorder="1" applyAlignment="1">
      <alignment horizontal="left"/>
    </xf>
    <xf numFmtId="1" fontId="0" fillId="0" borderId="5" xfId="0" applyNumberFormat="1" applyFont="1" applyBorder="1" applyAlignment="1">
      <alignment horizontal="center"/>
    </xf>
    <xf numFmtId="3" fontId="0" fillId="0" borderId="5" xfId="0" applyNumberFormat="1" applyFont="1" applyBorder="1" applyAlignment="1">
      <alignment horizontal="center"/>
    </xf>
    <xf numFmtId="0" fontId="0" fillId="13" borderId="7" xfId="0" applyFont="1" applyFill="1" applyBorder="1"/>
    <xf numFmtId="0" fontId="9" fillId="13" borderId="7" xfId="0" applyFont="1" applyFill="1" applyBorder="1" applyAlignment="1">
      <alignment horizontal="center" vertical="center" wrapText="1"/>
    </xf>
    <xf numFmtId="0" fontId="9" fillId="13" borderId="22" xfId="0" applyFont="1" applyFill="1" applyBorder="1" applyAlignment="1">
      <alignment horizontal="center" vertical="center" wrapText="1"/>
    </xf>
    <xf numFmtId="0" fontId="0" fillId="13" borderId="7" xfId="0" applyFill="1" applyBorder="1" applyAlignment="1">
      <alignment horizontal="center"/>
    </xf>
    <xf numFmtId="0" fontId="0" fillId="13" borderId="22" xfId="0" applyFill="1" applyBorder="1" applyAlignment="1">
      <alignment vertical="top" wrapText="1"/>
    </xf>
    <xf numFmtId="0" fontId="0" fillId="13" borderId="22" xfId="0" applyFill="1" applyBorder="1"/>
    <xf numFmtId="0" fontId="0" fillId="13" borderId="0" xfId="0" applyFill="1"/>
    <xf numFmtId="3" fontId="9" fillId="13" borderId="7" xfId="0" applyNumberFormat="1" applyFont="1" applyFill="1" applyBorder="1" applyAlignment="1">
      <alignment horizontal="center" vertical="center" wrapText="1"/>
    </xf>
    <xf numFmtId="0" fontId="0" fillId="13" borderId="6" xfId="0" applyFill="1" applyBorder="1" applyAlignment="1">
      <alignment horizontal="center" vertical="center"/>
    </xf>
    <xf numFmtId="4" fontId="0" fillId="13" borderId="8" xfId="0" applyNumberFormat="1" applyFill="1" applyBorder="1" applyAlignment="1">
      <alignment horizontal="center" vertical="center" wrapText="1"/>
    </xf>
    <xf numFmtId="4" fontId="0" fillId="13" borderId="6" xfId="0" applyNumberFormat="1" applyFill="1" applyBorder="1" applyAlignment="1">
      <alignment horizontal="center" vertical="center" wrapText="1"/>
    </xf>
    <xf numFmtId="4" fontId="0" fillId="13" borderId="7" xfId="0" applyNumberFormat="1" applyFill="1" applyBorder="1" applyAlignment="1">
      <alignment horizontal="center" vertical="center" wrapText="1"/>
    </xf>
    <xf numFmtId="4" fontId="0" fillId="13" borderId="0" xfId="0" applyNumberFormat="1" applyFill="1"/>
    <xf numFmtId="0" fontId="0" fillId="13" borderId="7" xfId="0" applyFill="1" applyBorder="1" applyAlignment="1">
      <alignment horizontal="center" vertical="center"/>
    </xf>
    <xf numFmtId="2" fontId="0" fillId="13" borderId="0" xfId="0" applyNumberFormat="1" applyFill="1"/>
    <xf numFmtId="0" fontId="0" fillId="13" borderId="8" xfId="0" applyFill="1" applyBorder="1" applyAlignment="1">
      <alignment horizontal="center" vertical="center"/>
    </xf>
    <xf numFmtId="0" fontId="4" fillId="13" borderId="7" xfId="0" applyFont="1"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1" xfId="2" applyFont="1" applyFill="1" applyAlignment="1">
      <alignment horizontal="center" vertical="center" wrapText="1"/>
    </xf>
    <xf numFmtId="0" fontId="0" fillId="0" borderId="0" xfId="0" applyFont="1" applyAlignment="1">
      <alignment vertical="center" wrapText="1"/>
    </xf>
    <xf numFmtId="0" fontId="2" fillId="0" borderId="0" xfId="0" applyFont="1" applyAlignment="1">
      <alignment horizontal="right" vertical="center" wrapText="1"/>
    </xf>
    <xf numFmtId="16" fontId="13" fillId="0" borderId="0" xfId="0" applyNumberFormat="1" applyFont="1" applyAlignment="1">
      <alignment vertical="center" wrapText="1"/>
    </xf>
    <xf numFmtId="0" fontId="0" fillId="0" borderId="0" xfId="0" applyFont="1" applyAlignment="1">
      <alignment horizontal="right" vertical="center" wrapText="1"/>
    </xf>
    <xf numFmtId="3" fontId="0" fillId="0" borderId="0" xfId="0" applyNumberFormat="1" applyFont="1" applyAlignment="1">
      <alignment horizontal="right" vertical="center" wrapText="1"/>
    </xf>
    <xf numFmtId="0" fontId="0" fillId="11" borderId="0" xfId="0" applyFont="1" applyFill="1" applyBorder="1"/>
    <xf numFmtId="167" fontId="0" fillId="0" borderId="0" xfId="0" applyNumberFormat="1"/>
    <xf numFmtId="2" fontId="0" fillId="0" borderId="0" xfId="0" applyNumberFormat="1"/>
    <xf numFmtId="1" fontId="0" fillId="0" borderId="0" xfId="0" applyNumberFormat="1"/>
    <xf numFmtId="0" fontId="0" fillId="13" borderId="6" xfId="0" applyFont="1" applyFill="1" applyBorder="1"/>
    <xf numFmtId="0" fontId="9" fillId="13" borderId="6" xfId="0" applyFont="1" applyFill="1" applyBorder="1" applyAlignment="1">
      <alignment horizontal="center" vertical="center" wrapText="1"/>
    </xf>
    <xf numFmtId="1" fontId="9" fillId="13" borderId="6" xfId="0" applyNumberFormat="1" applyFont="1" applyFill="1" applyBorder="1" applyAlignment="1">
      <alignment horizontal="center" vertical="center" wrapText="1"/>
    </xf>
    <xf numFmtId="0" fontId="9" fillId="13" borderId="20" xfId="0" applyFont="1" applyFill="1" applyBorder="1" applyAlignment="1">
      <alignment horizontal="center" vertical="center" wrapText="1"/>
    </xf>
    <xf numFmtId="0" fontId="0" fillId="13" borderId="6" xfId="0" applyFill="1" applyBorder="1" applyAlignment="1">
      <alignment horizontal="center"/>
    </xf>
    <xf numFmtId="0" fontId="0" fillId="13" borderId="8" xfId="0" applyFont="1" applyFill="1" applyBorder="1"/>
    <xf numFmtId="0" fontId="9" fillId="13" borderId="8" xfId="0" applyFont="1" applyFill="1" applyBorder="1" applyAlignment="1">
      <alignment horizontal="center" vertical="center" wrapText="1"/>
    </xf>
    <xf numFmtId="0" fontId="9" fillId="13" borderId="24" xfId="0" applyFont="1" applyFill="1" applyBorder="1" applyAlignment="1">
      <alignment horizontal="center" vertical="center" wrapText="1"/>
    </xf>
    <xf numFmtId="1" fontId="0" fillId="0" borderId="0" xfId="0" applyNumberFormat="1" applyFill="1"/>
    <xf numFmtId="166" fontId="0" fillId="0" borderId="5" xfId="1" applyNumberFormat="1" applyFont="1" applyFill="1" applyBorder="1" applyAlignment="1">
      <alignment horizontal="right" vertical="center" wrapText="1"/>
    </xf>
    <xf numFmtId="168" fontId="0" fillId="0" borderId="5" xfId="1" applyNumberFormat="1" applyFont="1" applyFill="1" applyBorder="1" applyAlignment="1">
      <alignment horizontal="right" vertical="center" wrapText="1"/>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9" fillId="0" borderId="4" xfId="0" applyFont="1" applyFill="1" applyBorder="1" applyAlignment="1">
      <alignment horizontal="center" vertical="center" wrapText="1"/>
    </xf>
    <xf numFmtId="0" fontId="9" fillId="0" borderId="18" xfId="0"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4" fontId="9"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4" fontId="0" fillId="0" borderId="5" xfId="0" applyNumberFormat="1" applyFill="1" applyBorder="1" applyAlignment="1">
      <alignment horizontal="center" vertical="center"/>
    </xf>
    <xf numFmtId="0" fontId="0" fillId="0" borderId="5" xfId="0" applyFill="1" applyBorder="1" applyAlignment="1">
      <alignment horizontal="center" vertical="center"/>
    </xf>
    <xf numFmtId="4" fontId="0" fillId="0" borderId="5" xfId="0" applyNumberFormat="1" applyFill="1" applyBorder="1" applyAlignment="1">
      <alignment horizontal="center" vertical="center" wrapText="1"/>
    </xf>
    <xf numFmtId="1" fontId="0" fillId="0" borderId="5" xfId="0" applyNumberFormat="1" applyFill="1" applyBorder="1" applyAlignment="1">
      <alignment horizontal="center" vertical="center"/>
    </xf>
    <xf numFmtId="4"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1" fontId="6" fillId="0" borderId="5" xfId="0" applyNumberFormat="1" applyFont="1" applyFill="1" applyBorder="1" applyAlignment="1">
      <alignment horizontal="center" vertical="center" wrapText="1"/>
    </xf>
    <xf numFmtId="4" fontId="2" fillId="0" borderId="5" xfId="0" applyNumberFormat="1" applyFont="1" applyBorder="1"/>
    <xf numFmtId="0" fontId="0" fillId="0" borderId="5" xfId="0" applyFill="1" applyBorder="1" applyAlignment="1">
      <alignment horizontal="left"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top" wrapText="1"/>
    </xf>
    <xf numFmtId="0" fontId="4" fillId="0" borderId="5" xfId="0" applyFont="1" applyFill="1" applyBorder="1" applyAlignment="1">
      <alignment horizontal="left" vertical="top"/>
    </xf>
    <xf numFmtId="0" fontId="0" fillId="13" borderId="6" xfId="0" applyFont="1" applyFill="1" applyBorder="1" applyAlignment="1">
      <alignment horizontal="center" vertical="center"/>
    </xf>
    <xf numFmtId="0" fontId="0" fillId="13" borderId="20" xfId="0" applyFont="1" applyFill="1" applyBorder="1" applyAlignment="1">
      <alignment horizontal="center" vertical="center"/>
    </xf>
    <xf numFmtId="0" fontId="0" fillId="13" borderId="20" xfId="0" applyFill="1" applyBorder="1" applyAlignment="1">
      <alignment horizontal="center"/>
    </xf>
    <xf numFmtId="0" fontId="0" fillId="13" borderId="8" xfId="0" applyFont="1" applyFill="1" applyBorder="1" applyAlignment="1">
      <alignment horizontal="center" vertical="center"/>
    </xf>
    <xf numFmtId="0" fontId="0" fillId="13" borderId="24" xfId="0" applyFont="1" applyFill="1" applyBorder="1" applyAlignment="1">
      <alignment horizontal="center" vertical="center"/>
    </xf>
    <xf numFmtId="0" fontId="0" fillId="13" borderId="0" xfId="0" applyFill="1" applyAlignment="1">
      <alignment vertical="top" wrapText="1"/>
    </xf>
    <xf numFmtId="3" fontId="2" fillId="0" borderId="5" xfId="0" applyNumberFormat="1" applyFont="1" applyBorder="1"/>
    <xf numFmtId="0" fontId="6" fillId="13" borderId="4" xfId="0" applyFont="1" applyFill="1" applyBorder="1" applyAlignment="1">
      <alignment horizontal="center" vertical="center" wrapText="1"/>
    </xf>
    <xf numFmtId="4" fontId="6" fillId="13" borderId="5" xfId="0" applyNumberFormat="1" applyFont="1" applyFill="1" applyBorder="1" applyAlignment="1">
      <alignment horizontal="center" vertical="center" wrapText="1"/>
    </xf>
    <xf numFmtId="4" fontId="0" fillId="13" borderId="6" xfId="0" applyNumberFormat="1" applyFill="1" applyBorder="1" applyAlignment="1">
      <alignment horizontal="center" vertical="center"/>
    </xf>
    <xf numFmtId="0" fontId="15" fillId="15" borderId="67" xfId="0" applyFont="1" applyFill="1" applyBorder="1" applyAlignment="1">
      <alignment horizontal="center" vertical="center"/>
    </xf>
    <xf numFmtId="0" fontId="15" fillId="15" borderId="68" xfId="0" applyFont="1" applyFill="1" applyBorder="1" applyAlignment="1">
      <alignment horizontal="center" vertical="center"/>
    </xf>
    <xf numFmtId="0" fontId="16" fillId="16" borderId="67" xfId="0" applyFont="1" applyFill="1" applyBorder="1" applyAlignment="1">
      <alignment horizontal="left" vertical="center"/>
    </xf>
    <xf numFmtId="0" fontId="16" fillId="16" borderId="68" xfId="0" applyFont="1" applyFill="1" applyBorder="1" applyAlignment="1">
      <alignment horizontal="left" vertical="center"/>
    </xf>
    <xf numFmtId="0" fontId="17" fillId="16" borderId="68" xfId="0" applyFont="1" applyFill="1" applyBorder="1" applyAlignment="1">
      <alignment horizontal="right" vertical="center"/>
    </xf>
    <xf numFmtId="0" fontId="17" fillId="0" borderId="67" xfId="0" applyFont="1" applyBorder="1" applyAlignment="1">
      <alignment horizontal="left" vertical="center"/>
    </xf>
    <xf numFmtId="0" fontId="17" fillId="0" borderId="68" xfId="0" applyFont="1" applyBorder="1" applyAlignment="1">
      <alignment horizontal="left" vertical="center"/>
    </xf>
    <xf numFmtId="0" fontId="17" fillId="4" borderId="67" xfId="0" applyFont="1" applyFill="1" applyBorder="1" applyAlignment="1">
      <alignment horizontal="left" vertical="center"/>
    </xf>
    <xf numFmtId="0" fontId="17" fillId="4" borderId="68" xfId="0" applyFont="1" applyFill="1" applyBorder="1" applyAlignment="1">
      <alignment horizontal="left" vertical="center"/>
    </xf>
    <xf numFmtId="2" fontId="17" fillId="0" borderId="68" xfId="0" applyNumberFormat="1" applyFont="1" applyBorder="1" applyAlignment="1">
      <alignment horizontal="right" vertical="center"/>
    </xf>
    <xf numFmtId="2" fontId="17" fillId="4" borderId="68" xfId="0" applyNumberFormat="1" applyFont="1" applyFill="1" applyBorder="1" applyAlignment="1">
      <alignment horizontal="right" vertical="center"/>
    </xf>
    <xf numFmtId="2" fontId="17" fillId="16" borderId="68" xfId="0" applyNumberFormat="1" applyFont="1" applyFill="1" applyBorder="1" applyAlignment="1">
      <alignment horizontal="right" vertical="center"/>
    </xf>
    <xf numFmtId="2" fontId="17" fillId="17" borderId="68" xfId="0" applyNumberFormat="1" applyFont="1" applyFill="1" applyBorder="1" applyAlignment="1">
      <alignment horizontal="right" vertical="center"/>
    </xf>
    <xf numFmtId="0" fontId="0" fillId="0" borderId="0" xfId="0" applyAlignment="1">
      <alignment horizontal="right"/>
    </xf>
    <xf numFmtId="0" fontId="0" fillId="0" borderId="5" xfId="0" applyFont="1" applyFill="1" applyBorder="1" applyAlignment="1">
      <alignment horizontal="left" vertical="center"/>
    </xf>
    <xf numFmtId="0" fontId="0" fillId="0" borderId="5" xfId="0" applyFont="1" applyFill="1" applyBorder="1" applyAlignment="1">
      <alignment horizontal="left"/>
    </xf>
    <xf numFmtId="0" fontId="21" fillId="15" borderId="67" xfId="0" applyFont="1" applyFill="1" applyBorder="1" applyAlignment="1">
      <alignment horizontal="center" vertical="center" wrapText="1"/>
    </xf>
    <xf numFmtId="0" fontId="21" fillId="15" borderId="68" xfId="0" applyFont="1" applyFill="1" applyBorder="1" applyAlignment="1">
      <alignment horizontal="center" vertical="center" wrapText="1"/>
    </xf>
    <xf numFmtId="0" fontId="21" fillId="15" borderId="70" xfId="0" applyFont="1" applyFill="1" applyBorder="1" applyAlignment="1">
      <alignment horizontal="center" vertical="center" wrapText="1"/>
    </xf>
    <xf numFmtId="0" fontId="22" fillId="0" borderId="67" xfId="0" applyFont="1" applyBorder="1" applyAlignment="1">
      <alignment horizontal="left" vertical="center"/>
    </xf>
    <xf numFmtId="0" fontId="22" fillId="0" borderId="68" xfId="0" applyFont="1" applyBorder="1" applyAlignment="1">
      <alignment horizontal="left" vertical="center"/>
    </xf>
    <xf numFmtId="3" fontId="0" fillId="0" borderId="0" xfId="0" applyNumberFormat="1"/>
    <xf numFmtId="3" fontId="23" fillId="0" borderId="68" xfId="0" applyNumberFormat="1" applyFont="1" applyBorder="1" applyAlignment="1">
      <alignment horizontal="right" vertical="center" wrapText="1"/>
    </xf>
    <xf numFmtId="0" fontId="23" fillId="0" borderId="68" xfId="0" applyFont="1" applyBorder="1" applyAlignment="1">
      <alignment horizontal="right" vertical="center" wrapText="1"/>
    </xf>
    <xf numFmtId="0" fontId="22" fillId="0" borderId="68" xfId="0" applyFont="1" applyBorder="1" applyAlignment="1">
      <alignment horizontal="right" vertical="center" wrapText="1"/>
    </xf>
    <xf numFmtId="9" fontId="23" fillId="0" borderId="68" xfId="0" applyNumberFormat="1" applyFont="1" applyBorder="1" applyAlignment="1">
      <alignment horizontal="right" vertical="center" wrapText="1"/>
    </xf>
    <xf numFmtId="3" fontId="22" fillId="0" borderId="68" xfId="0" applyNumberFormat="1" applyFont="1" applyBorder="1" applyAlignment="1">
      <alignment horizontal="right" vertical="center" wrapText="1"/>
    </xf>
    <xf numFmtId="0" fontId="24" fillId="0" borderId="67" xfId="0" applyFont="1" applyBorder="1" applyAlignment="1">
      <alignment horizontal="left" vertical="center"/>
    </xf>
    <xf numFmtId="0" fontId="18" fillId="0" borderId="68" xfId="0" applyFont="1" applyBorder="1" applyAlignment="1">
      <alignment vertical="center"/>
    </xf>
    <xf numFmtId="3" fontId="25" fillId="0" borderId="68" xfId="0" applyNumberFormat="1" applyFont="1" applyBorder="1" applyAlignment="1">
      <alignment horizontal="right" vertical="center" wrapText="1"/>
    </xf>
    <xf numFmtId="9" fontId="25" fillId="0" borderId="68" xfId="0" applyNumberFormat="1" applyFont="1" applyBorder="1" applyAlignment="1">
      <alignment horizontal="right" vertical="center" wrapText="1"/>
    </xf>
    <xf numFmtId="1" fontId="5" fillId="13" borderId="7" xfId="0" applyNumberFormat="1" applyFont="1" applyFill="1" applyBorder="1" applyAlignment="1">
      <alignment horizontal="center" vertical="center" wrapText="1"/>
    </xf>
    <xf numFmtId="0" fontId="5" fillId="13" borderId="7" xfId="0" applyFont="1" applyFill="1" applyBorder="1" applyAlignment="1">
      <alignment horizontal="center" vertical="center"/>
    </xf>
    <xf numFmtId="49" fontId="5" fillId="13" borderId="7" xfId="0" applyNumberFormat="1" applyFont="1" applyFill="1" applyBorder="1" applyAlignment="1">
      <alignment horizontal="center" vertical="center"/>
    </xf>
    <xf numFmtId="49" fontId="5" fillId="13" borderId="7" xfId="0" applyNumberFormat="1" applyFont="1" applyFill="1" applyBorder="1" applyAlignment="1">
      <alignment horizontal="center" vertical="center" wrapText="1"/>
    </xf>
    <xf numFmtId="0" fontId="9" fillId="13" borderId="4" xfId="0" applyFont="1" applyFill="1" applyBorder="1" applyAlignment="1">
      <alignment horizontal="center" vertical="center" wrapText="1"/>
    </xf>
    <xf numFmtId="4" fontId="9" fillId="13" borderId="5" xfId="0" applyNumberFormat="1" applyFont="1" applyFill="1" applyBorder="1" applyAlignment="1">
      <alignment horizontal="center" vertical="center" wrapText="1"/>
    </xf>
    <xf numFmtId="0" fontId="9" fillId="13" borderId="5" xfId="0" applyFont="1" applyFill="1" applyBorder="1" applyAlignment="1">
      <alignment horizontal="center" vertical="center" wrapText="1"/>
    </xf>
    <xf numFmtId="0" fontId="5" fillId="13" borderId="5" xfId="0" applyFont="1" applyFill="1" applyBorder="1" applyAlignment="1">
      <alignment horizontal="center" vertical="center" wrapText="1"/>
    </xf>
    <xf numFmtId="1" fontId="5" fillId="13" borderId="5" xfId="0" applyNumberFormat="1" applyFont="1" applyFill="1" applyBorder="1" applyAlignment="1">
      <alignment horizontal="center" vertical="center" wrapText="1"/>
    </xf>
    <xf numFmtId="0" fontId="22" fillId="0" borderId="0" xfId="0" applyFont="1" applyFill="1" applyBorder="1" applyAlignment="1">
      <alignment horizontal="left" vertical="center"/>
    </xf>
    <xf numFmtId="0" fontId="27" fillId="0" borderId="0" xfId="0" applyFont="1"/>
    <xf numFmtId="0" fontId="24" fillId="0" borderId="0" xfId="0" applyFont="1" applyFill="1" applyBorder="1" applyAlignment="1">
      <alignment horizontal="left" vertical="center"/>
    </xf>
    <xf numFmtId="0" fontId="0" fillId="13" borderId="8" xfId="0" applyFont="1" applyFill="1" applyBorder="1" applyAlignment="1">
      <alignment horizontal="center"/>
    </xf>
    <xf numFmtId="0" fontId="5" fillId="13" borderId="8" xfId="0" applyFont="1" applyFill="1" applyBorder="1" applyAlignment="1">
      <alignment horizontal="center" vertical="center" wrapText="1"/>
    </xf>
    <xf numFmtId="0" fontId="4" fillId="13" borderId="8" xfId="0" applyFont="1" applyFill="1" applyBorder="1" applyAlignment="1">
      <alignment horizontal="center" vertical="center" wrapText="1"/>
    </xf>
    <xf numFmtId="4" fontId="5" fillId="13" borderId="8" xfId="0" applyNumberFormat="1" applyFont="1" applyFill="1" applyBorder="1" applyAlignment="1">
      <alignment horizontal="center" vertical="center" wrapText="1"/>
    </xf>
    <xf numFmtId="0" fontId="0" fillId="13" borderId="20" xfId="0" applyFont="1" applyFill="1" applyBorder="1"/>
    <xf numFmtId="0" fontId="0" fillId="13" borderId="22" xfId="0" applyFont="1" applyFill="1" applyBorder="1"/>
    <xf numFmtId="1" fontId="9" fillId="13" borderId="7" xfId="0" applyNumberFormat="1" applyFont="1" applyFill="1" applyBorder="1" applyAlignment="1">
      <alignment horizontal="center" vertical="center" wrapText="1"/>
    </xf>
    <xf numFmtId="0" fontId="8" fillId="13" borderId="8" xfId="0" applyFont="1" applyFill="1" applyBorder="1" applyAlignment="1">
      <alignment horizontal="center" vertical="center" wrapText="1"/>
    </xf>
    <xf numFmtId="4" fontId="0" fillId="13" borderId="6" xfId="0" applyNumberFormat="1" applyFont="1" applyFill="1" applyBorder="1" applyAlignment="1">
      <alignment horizontal="center" vertical="center"/>
    </xf>
    <xf numFmtId="4" fontId="0" fillId="13" borderId="8" xfId="0" applyNumberFormat="1" applyFont="1" applyFill="1" applyBorder="1" applyAlignment="1">
      <alignment horizontal="center" vertical="center"/>
    </xf>
    <xf numFmtId="9" fontId="0" fillId="0" borderId="0" xfId="4" applyFont="1"/>
    <xf numFmtId="0" fontId="22" fillId="8" borderId="68" xfId="0" applyFont="1" applyFill="1" applyBorder="1" applyAlignment="1">
      <alignment horizontal="left" vertical="center"/>
    </xf>
    <xf numFmtId="0" fontId="22" fillId="18" borderId="68" xfId="0" applyFont="1" applyFill="1" applyBorder="1" applyAlignment="1">
      <alignment horizontal="left" vertical="center"/>
    </xf>
    <xf numFmtId="3" fontId="0" fillId="18" borderId="0" xfId="0" applyNumberFormat="1" applyFill="1"/>
    <xf numFmtId="0" fontId="2" fillId="18" borderId="0" xfId="0" applyFont="1" applyFill="1"/>
    <xf numFmtId="0" fontId="0" fillId="18" borderId="0" xfId="0" applyFill="1"/>
    <xf numFmtId="0" fontId="28" fillId="15" borderId="72" xfId="0" applyFont="1" applyFill="1" applyBorder="1" applyAlignment="1">
      <alignment horizontal="center" vertical="center" wrapText="1"/>
    </xf>
    <xf numFmtId="0" fontId="28" fillId="15" borderId="68" xfId="0" applyFont="1" applyFill="1" applyBorder="1" applyAlignment="1">
      <alignment horizontal="center" vertical="center" wrapText="1"/>
    </xf>
    <xf numFmtId="0" fontId="26" fillId="0" borderId="72" xfId="0" applyFont="1" applyBorder="1" applyAlignment="1">
      <alignment horizontal="left" vertical="center"/>
    </xf>
    <xf numFmtId="3" fontId="19" fillId="0" borderId="68" xfId="0" applyNumberFormat="1" applyFont="1" applyBorder="1" applyAlignment="1">
      <alignment horizontal="right" vertical="center" wrapText="1"/>
    </xf>
    <xf numFmtId="1" fontId="19" fillId="0" borderId="68" xfId="0" applyNumberFormat="1" applyFont="1" applyBorder="1" applyAlignment="1">
      <alignment horizontal="right" vertical="center" wrapText="1"/>
    </xf>
    <xf numFmtId="0" fontId="29" fillId="0" borderId="72" xfId="0" applyFont="1" applyBorder="1" applyAlignment="1">
      <alignment horizontal="left" vertical="center"/>
    </xf>
    <xf numFmtId="3" fontId="20" fillId="0" borderId="68" xfId="0" applyNumberFormat="1" applyFont="1" applyBorder="1" applyAlignment="1">
      <alignment horizontal="right" vertical="center" wrapText="1"/>
    </xf>
    <xf numFmtId="0" fontId="30" fillId="0" borderId="0" xfId="0" applyFont="1" applyAlignment="1">
      <alignment horizontal="justify"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5" xfId="0" applyFont="1" applyFill="1" applyBorder="1" applyAlignment="1">
      <alignment horizontal="left" vertical="center" wrapText="1"/>
    </xf>
    <xf numFmtId="0" fontId="5" fillId="3" borderId="26" xfId="0" applyFont="1" applyFill="1" applyBorder="1" applyAlignment="1">
      <alignment horizontal="center" vertical="center" wrapText="1"/>
    </xf>
    <xf numFmtId="0" fontId="4" fillId="4" borderId="28"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28" xfId="0" applyFont="1" applyFill="1" applyBorder="1" applyAlignment="1">
      <alignment vertical="center" wrapText="1"/>
    </xf>
    <xf numFmtId="0" fontId="4" fillId="4" borderId="29" xfId="0" applyFont="1" applyFill="1" applyBorder="1" applyAlignment="1">
      <alignment vertical="center" wrapText="1"/>
    </xf>
    <xf numFmtId="0" fontId="4" fillId="4" borderId="30" xfId="0" applyFont="1" applyFill="1" applyBorder="1" applyAlignment="1">
      <alignment vertical="center" wrapText="1"/>
    </xf>
    <xf numFmtId="0" fontId="4" fillId="13" borderId="18" xfId="0" applyFont="1" applyFill="1" applyBorder="1" applyAlignment="1">
      <alignment horizontal="left" vertical="center" wrapText="1"/>
    </xf>
    <xf numFmtId="0" fontId="4" fillId="13" borderId="32"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4" borderId="32" xfId="0" applyFont="1" applyFill="1" applyBorder="1" applyAlignment="1">
      <alignment horizontal="left" vertical="center" wrapText="1"/>
    </xf>
    <xf numFmtId="0" fontId="4" fillId="4" borderId="6" xfId="0" applyFont="1" applyFill="1" applyBorder="1" applyAlignment="1">
      <alignment vertical="center" wrapText="1"/>
    </xf>
    <xf numFmtId="0" fontId="4" fillId="4" borderId="7" xfId="0" applyFont="1" applyFill="1" applyBorder="1" applyAlignment="1">
      <alignment vertical="center" wrapText="1"/>
    </xf>
    <xf numFmtId="0" fontId="4" fillId="4" borderId="8" xfId="0" applyFont="1" applyFill="1" applyBorder="1" applyAlignment="1">
      <alignment vertical="center" wrapText="1"/>
    </xf>
    <xf numFmtId="0" fontId="0" fillId="0" borderId="22" xfId="0" applyBorder="1" applyAlignment="1">
      <alignment vertical="top" wrapText="1"/>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0" fillId="0" borderId="20" xfId="0" applyBorder="1" applyAlignment="1">
      <alignment vertical="top" wrapText="1"/>
    </xf>
    <xf numFmtId="0" fontId="8" fillId="6" borderId="42" xfId="0" applyFont="1" applyFill="1" applyBorder="1" applyAlignment="1">
      <alignment horizontal="left" vertical="center" wrapText="1"/>
    </xf>
    <xf numFmtId="0" fontId="8" fillId="6" borderId="43" xfId="0" applyFont="1" applyFill="1" applyBorder="1" applyAlignment="1">
      <alignment horizontal="left" vertical="center" wrapText="1"/>
    </xf>
    <xf numFmtId="0" fontId="8" fillId="6" borderId="44" xfId="0" applyFont="1" applyFill="1" applyBorder="1" applyAlignment="1">
      <alignment horizontal="left" vertical="center" wrapText="1"/>
    </xf>
    <xf numFmtId="0" fontId="0" fillId="0" borderId="24" xfId="0" applyBorder="1" applyAlignment="1">
      <alignment vertical="top" wrapText="1"/>
    </xf>
    <xf numFmtId="0" fontId="8" fillId="6" borderId="36" xfId="0" applyFont="1" applyFill="1" applyBorder="1" applyAlignment="1">
      <alignment horizontal="left" vertical="center" wrapText="1"/>
    </xf>
    <xf numFmtId="0" fontId="8" fillId="6" borderId="39" xfId="0" applyFont="1" applyFill="1" applyBorder="1" applyAlignment="1">
      <alignment horizontal="left" vertical="center" wrapText="1"/>
    </xf>
    <xf numFmtId="0" fontId="8" fillId="6" borderId="40" xfId="0" applyFont="1" applyFill="1" applyBorder="1" applyAlignment="1">
      <alignment horizontal="left" vertical="center" wrapText="1"/>
    </xf>
    <xf numFmtId="0" fontId="8" fillId="6" borderId="37"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8" fillId="6" borderId="19" xfId="0" applyFont="1" applyFill="1" applyBorder="1" applyAlignment="1">
      <alignment horizontal="left" vertical="center" wrapText="1"/>
    </xf>
    <xf numFmtId="0" fontId="8" fillId="6" borderId="6"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6" borderId="8" xfId="0" applyFont="1" applyFill="1" applyBorder="1" applyAlignment="1">
      <alignment horizontal="left" vertical="center" wrapText="1"/>
    </xf>
    <xf numFmtId="0" fontId="8" fillId="6" borderId="45" xfId="0" applyFont="1" applyFill="1" applyBorder="1" applyAlignment="1">
      <alignment horizontal="left" vertical="center" wrapText="1"/>
    </xf>
    <xf numFmtId="0" fontId="8" fillId="6" borderId="46" xfId="0" applyFont="1" applyFill="1" applyBorder="1" applyAlignment="1">
      <alignment horizontal="left" vertical="center" wrapText="1"/>
    </xf>
    <xf numFmtId="0" fontId="8" fillId="6" borderId="47" xfId="0" applyFont="1" applyFill="1" applyBorder="1" applyAlignment="1">
      <alignment horizontal="left" vertical="center" wrapText="1"/>
    </xf>
    <xf numFmtId="0" fontId="8" fillId="6" borderId="5" xfId="0" applyFont="1" applyFill="1" applyBorder="1" applyAlignment="1">
      <alignment horizontal="left" vertical="center" wrapText="1"/>
    </xf>
    <xf numFmtId="0" fontId="9" fillId="5" borderId="26" xfId="0" applyFont="1" applyFill="1" applyBorder="1" applyAlignment="1">
      <alignment horizontal="center" vertical="center" wrapText="1"/>
    </xf>
    <xf numFmtId="0" fontId="8" fillId="6" borderId="49" xfId="0" applyFont="1" applyFill="1" applyBorder="1" applyAlignment="1">
      <alignment horizontal="left" vertical="center" wrapText="1"/>
    </xf>
    <xf numFmtId="0" fontId="8" fillId="6" borderId="51" xfId="0" applyFont="1" applyFill="1" applyBorder="1" applyAlignment="1">
      <alignment horizontal="left" vertical="center" wrapText="1"/>
    </xf>
    <xf numFmtId="0" fontId="8" fillId="6" borderId="53" xfId="0" applyFont="1" applyFill="1" applyBorder="1" applyAlignment="1">
      <alignment horizontal="left" vertical="center" wrapText="1"/>
    </xf>
    <xf numFmtId="0" fontId="8" fillId="13" borderId="6" xfId="0" applyFont="1" applyFill="1" applyBorder="1" applyAlignment="1">
      <alignment horizontal="left" vertical="center" wrapText="1"/>
    </xf>
    <xf numFmtId="0" fontId="8" fillId="13" borderId="7" xfId="0" applyFont="1" applyFill="1" applyBorder="1" applyAlignment="1">
      <alignment horizontal="left" vertical="center" wrapText="1"/>
    </xf>
    <xf numFmtId="0" fontId="8" fillId="13" borderId="8" xfId="0" applyFont="1" applyFill="1" applyBorder="1" applyAlignment="1">
      <alignment horizontal="left" vertical="center" wrapText="1"/>
    </xf>
    <xf numFmtId="0" fontId="0" fillId="13" borderId="20" xfId="0" applyFill="1" applyBorder="1" applyAlignment="1">
      <alignment vertical="top" wrapText="1"/>
    </xf>
    <xf numFmtId="0" fontId="0" fillId="13" borderId="22" xfId="0" applyFill="1" applyBorder="1" applyAlignment="1">
      <alignment vertical="top" wrapText="1"/>
    </xf>
    <xf numFmtId="0" fontId="8" fillId="6" borderId="49" xfId="0" applyFont="1" applyFill="1" applyBorder="1" applyAlignment="1">
      <alignment vertical="center" wrapText="1"/>
    </xf>
    <xf numFmtId="0" fontId="8" fillId="6" borderId="51" xfId="0" applyFont="1" applyFill="1" applyBorder="1" applyAlignment="1">
      <alignment vertical="center" wrapText="1"/>
    </xf>
    <xf numFmtId="0" fontId="8" fillId="6" borderId="53" xfId="0" applyFont="1" applyFill="1" applyBorder="1" applyAlignment="1">
      <alignment vertical="center" wrapText="1"/>
    </xf>
    <xf numFmtId="0" fontId="8" fillId="13" borderId="18" xfId="0" applyFont="1" applyFill="1" applyBorder="1" applyAlignment="1">
      <alignment horizontal="left" vertical="center" wrapText="1"/>
    </xf>
    <xf numFmtId="0" fontId="8" fillId="13" borderId="56" xfId="0" applyFont="1" applyFill="1" applyBorder="1" applyAlignment="1">
      <alignment horizontal="left" vertical="center" wrapText="1"/>
    </xf>
    <xf numFmtId="0" fontId="8" fillId="6" borderId="6" xfId="0" applyFont="1" applyFill="1" applyBorder="1" applyAlignment="1">
      <alignment vertical="center" wrapText="1"/>
    </xf>
    <xf numFmtId="0" fontId="8" fillId="6" borderId="7" xfId="0" applyFont="1" applyFill="1" applyBorder="1" applyAlignment="1">
      <alignment vertical="center" wrapText="1"/>
    </xf>
    <xf numFmtId="0" fontId="8" fillId="6" borderId="8" xfId="0" applyFont="1" applyFill="1" applyBorder="1" applyAlignment="1">
      <alignment vertical="center" wrapText="1"/>
    </xf>
    <xf numFmtId="0" fontId="8" fillId="6" borderId="57" xfId="0" applyFont="1" applyFill="1" applyBorder="1" applyAlignment="1">
      <alignment horizontal="left" vertical="center" wrapText="1"/>
    </xf>
    <xf numFmtId="0" fontId="8" fillId="6" borderId="56" xfId="0" applyFont="1" applyFill="1" applyBorder="1" applyAlignment="1">
      <alignment horizontal="left" vertical="center" wrapText="1"/>
    </xf>
    <xf numFmtId="0" fontId="7" fillId="0" borderId="2" xfId="0" applyFont="1" applyBorder="1" applyAlignment="1">
      <alignment horizontal="center" wrapText="1"/>
    </xf>
    <xf numFmtId="0" fontId="7" fillId="0" borderId="4" xfId="0" applyFont="1" applyBorder="1" applyAlignment="1">
      <alignment horizontal="center" wrapText="1"/>
    </xf>
    <xf numFmtId="0" fontId="7" fillId="0" borderId="3" xfId="0" applyFont="1" applyBorder="1" applyAlignment="1">
      <alignment horizontal="center" wrapText="1"/>
    </xf>
    <xf numFmtId="0" fontId="10" fillId="0" borderId="5" xfId="0" applyFont="1" applyBorder="1" applyAlignment="1">
      <alignment horizontal="left" vertical="center" wrapText="1"/>
    </xf>
    <xf numFmtId="0" fontId="0" fillId="0" borderId="8" xfId="0" applyBorder="1" applyAlignment="1">
      <alignment horizontal="left" vertical="center" wrapText="1"/>
    </xf>
    <xf numFmtId="0" fontId="10" fillId="13" borderId="5" xfId="0" applyFont="1" applyFill="1" applyBorder="1" applyAlignment="1">
      <alignment horizontal="left" vertical="center" wrapText="1"/>
    </xf>
    <xf numFmtId="0" fontId="0" fillId="13" borderId="5" xfId="0" applyFill="1" applyBorder="1" applyAlignment="1">
      <alignment horizontal="left" vertical="center" wrapText="1"/>
    </xf>
    <xf numFmtId="0" fontId="0" fillId="0" borderId="6" xfId="0" applyBorder="1" applyAlignment="1">
      <alignment horizontal="left" vertical="center" wrapText="1"/>
    </xf>
    <xf numFmtId="0" fontId="4" fillId="4" borderId="22" xfId="0" applyFont="1" applyFill="1" applyBorder="1" applyAlignment="1">
      <alignment horizontal="left" vertical="center" wrapText="1"/>
    </xf>
    <xf numFmtId="0" fontId="5" fillId="3" borderId="26" xfId="0" applyFont="1" applyFill="1" applyBorder="1" applyAlignment="1">
      <alignment horizontal="center" vertical="center"/>
    </xf>
    <xf numFmtId="0" fontId="12" fillId="10" borderId="4" xfId="0" applyFont="1" applyFill="1" applyBorder="1" applyAlignment="1">
      <alignment horizontal="center"/>
    </xf>
    <xf numFmtId="0" fontId="12" fillId="10" borderId="5" xfId="0" applyFont="1" applyFill="1" applyBorder="1" applyAlignment="1">
      <alignment horizontal="center"/>
    </xf>
    <xf numFmtId="0" fontId="12" fillId="10" borderId="2" xfId="0" applyFont="1" applyFill="1" applyBorder="1" applyAlignment="1">
      <alignment horizontal="center"/>
    </xf>
    <xf numFmtId="0" fontId="12" fillId="10" borderId="62" xfId="0" applyFont="1" applyFill="1" applyBorder="1" applyAlignment="1">
      <alignment horizontal="center"/>
    </xf>
    <xf numFmtId="0" fontId="15" fillId="15" borderId="64" xfId="0" applyFont="1" applyFill="1" applyBorder="1" applyAlignment="1">
      <alignment horizontal="center" vertical="center"/>
    </xf>
    <xf numFmtId="0" fontId="15" fillId="15" borderId="65" xfId="0" applyFont="1" applyFill="1" applyBorder="1" applyAlignment="1">
      <alignment horizontal="center" vertical="center"/>
    </xf>
    <xf numFmtId="0" fontId="15" fillId="15" borderId="66" xfId="0" applyFont="1" applyFill="1" applyBorder="1" applyAlignment="1">
      <alignment horizontal="center" vertical="center"/>
    </xf>
    <xf numFmtId="0" fontId="0" fillId="0" borderId="63" xfId="0" applyFont="1" applyBorder="1"/>
    <xf numFmtId="0" fontId="0" fillId="0" borderId="0" xfId="0" applyFont="1"/>
    <xf numFmtId="0" fontId="2" fillId="0" borderId="2" xfId="0" applyFont="1" applyFill="1" applyBorder="1" applyAlignment="1">
      <alignment horizontal="left"/>
    </xf>
    <xf numFmtId="0" fontId="2" fillId="0" borderId="4" xfId="0" applyFont="1" applyFill="1" applyBorder="1" applyAlignment="1">
      <alignment horizontal="left"/>
    </xf>
    <xf numFmtId="0" fontId="14" fillId="0" borderId="2" xfId="0" applyFont="1" applyFill="1" applyBorder="1" applyAlignment="1">
      <alignment horizontal="left" vertical="top" wrapText="1"/>
    </xf>
    <xf numFmtId="0" fontId="14" fillId="0" borderId="4" xfId="0" applyFont="1" applyFill="1" applyBorder="1" applyAlignment="1">
      <alignment horizontal="left" vertical="top" wrapText="1"/>
    </xf>
    <xf numFmtId="0" fontId="21" fillId="15" borderId="64" xfId="0" applyFont="1" applyFill="1" applyBorder="1" applyAlignment="1">
      <alignment horizontal="center" vertical="center" wrapText="1"/>
    </xf>
    <xf numFmtId="0" fontId="21" fillId="15" borderId="69" xfId="0" applyFont="1" applyFill="1" applyBorder="1" applyAlignment="1">
      <alignment horizontal="center" vertical="center" wrapText="1"/>
    </xf>
    <xf numFmtId="0" fontId="21" fillId="15" borderId="71" xfId="0" applyFont="1" applyFill="1" applyBorder="1" applyAlignment="1">
      <alignment horizontal="center" vertical="center" wrapText="1"/>
    </xf>
    <xf numFmtId="0" fontId="21" fillId="15" borderId="66" xfId="0" applyFont="1" applyFill="1" applyBorder="1" applyAlignment="1">
      <alignment horizontal="center" vertical="center" wrapText="1"/>
    </xf>
    <xf numFmtId="0" fontId="28" fillId="15" borderId="66" xfId="0" applyFont="1" applyFill="1" applyBorder="1" applyAlignment="1">
      <alignment horizontal="center" vertical="center" wrapText="1"/>
    </xf>
  </cellXfs>
  <cellStyles count="5">
    <cellStyle name="Comma" xfId="1" builtinId="3"/>
    <cellStyle name="Hyperlink" xfId="3" builtinId="8"/>
    <cellStyle name="Normal" xfId="0" builtinId="0"/>
    <cellStyle name="Note" xfId="2" builtinId="1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normalised waste data</c:v>
          </c:tx>
          <c:invertIfNegative val="0"/>
          <c:cat>
            <c:strRef>
              <c:f>'Tracked waste (normalised)'!$D$1:$H$1</c:f>
              <c:strCache>
                <c:ptCount val="5"/>
                <c:pt idx="0">
                  <c:v>NSW</c:v>
                </c:pt>
                <c:pt idx="1">
                  <c:v>QLD</c:v>
                </c:pt>
                <c:pt idx="2">
                  <c:v>SA</c:v>
                </c:pt>
                <c:pt idx="3">
                  <c:v>VIC</c:v>
                </c:pt>
                <c:pt idx="4">
                  <c:v>WA</c:v>
                </c:pt>
              </c:strCache>
            </c:strRef>
          </c:cat>
          <c:val>
            <c:numRef>
              <c:f>'Tracked waste (normalised)'!$D$17:$H$17</c:f>
              <c:numCache>
                <c:formatCode>#,##0.00</c:formatCode>
                <c:ptCount val="5"/>
                <c:pt idx="0">
                  <c:v>1593787.9567099672</c:v>
                </c:pt>
                <c:pt idx="1">
                  <c:v>1759040.3069999996</c:v>
                </c:pt>
                <c:pt idx="2">
                  <c:v>585075.14329980407</c:v>
                </c:pt>
                <c:pt idx="3">
                  <c:v>1330445</c:v>
                </c:pt>
                <c:pt idx="4">
                  <c:v>664167.54999999993</c:v>
                </c:pt>
              </c:numCache>
            </c:numRef>
          </c:val>
        </c:ser>
        <c:dLbls>
          <c:showLegendKey val="0"/>
          <c:showVal val="0"/>
          <c:showCatName val="0"/>
          <c:showSerName val="0"/>
          <c:showPercent val="0"/>
          <c:showBubbleSize val="0"/>
        </c:dLbls>
        <c:gapWidth val="150"/>
        <c:axId val="95828992"/>
        <c:axId val="101860096"/>
      </c:barChart>
      <c:catAx>
        <c:axId val="95828992"/>
        <c:scaling>
          <c:orientation val="minMax"/>
        </c:scaling>
        <c:delete val="0"/>
        <c:axPos val="b"/>
        <c:majorTickMark val="none"/>
        <c:minorTickMark val="none"/>
        <c:tickLblPos val="nextTo"/>
        <c:crossAx val="101860096"/>
        <c:crosses val="autoZero"/>
        <c:auto val="1"/>
        <c:lblAlgn val="ctr"/>
        <c:lblOffset val="100"/>
        <c:noMultiLvlLbl val="0"/>
      </c:catAx>
      <c:valAx>
        <c:axId val="101860096"/>
        <c:scaling>
          <c:orientation val="minMax"/>
        </c:scaling>
        <c:delete val="0"/>
        <c:axPos val="l"/>
        <c:majorGridlines/>
        <c:title>
          <c:tx>
            <c:rich>
              <a:bodyPr/>
              <a:lstStyle/>
              <a:p>
                <a:pPr>
                  <a:defRPr/>
                </a:pPr>
                <a:r>
                  <a:rPr lang="en-AU"/>
                  <a:t>tonnes</a:t>
                </a:r>
              </a:p>
            </c:rich>
          </c:tx>
          <c:overlay val="0"/>
        </c:title>
        <c:numFmt formatCode="#,##0.00" sourceLinked="1"/>
        <c:majorTickMark val="none"/>
        <c:minorTickMark val="none"/>
        <c:tickLblPos val="nextTo"/>
        <c:crossAx val="9582899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Tonnes/ capita</c:v>
          </c:tx>
          <c:invertIfNegative val="0"/>
          <c:cat>
            <c:strRef>
              <c:f>'Tracked waste (normalised)'!$D$1:$H$1</c:f>
              <c:strCache>
                <c:ptCount val="5"/>
                <c:pt idx="0">
                  <c:v>NSW</c:v>
                </c:pt>
                <c:pt idx="1">
                  <c:v>QLD</c:v>
                </c:pt>
                <c:pt idx="2">
                  <c:v>SA</c:v>
                </c:pt>
                <c:pt idx="3">
                  <c:v>VIC</c:v>
                </c:pt>
                <c:pt idx="4">
                  <c:v>WA</c:v>
                </c:pt>
              </c:strCache>
            </c:strRef>
          </c:cat>
          <c:val>
            <c:numRef>
              <c:f>'Tracked waste (normalised)'!$D$20:$H$20</c:f>
              <c:numCache>
                <c:formatCode>0.00</c:formatCode>
                <c:ptCount val="5"/>
                <c:pt idx="0">
                  <c:v>0.22068512277900404</c:v>
                </c:pt>
                <c:pt idx="1">
                  <c:v>0.39037734287616499</c:v>
                </c:pt>
                <c:pt idx="2">
                  <c:v>0.35588512366168129</c:v>
                </c:pt>
                <c:pt idx="3">
                  <c:v>0.24015252707581228</c:v>
                </c:pt>
                <c:pt idx="4">
                  <c:v>0.28990290266259272</c:v>
                </c:pt>
              </c:numCache>
            </c:numRef>
          </c:val>
        </c:ser>
        <c:dLbls>
          <c:showLegendKey val="0"/>
          <c:showVal val="0"/>
          <c:showCatName val="0"/>
          <c:showSerName val="0"/>
          <c:showPercent val="0"/>
          <c:showBubbleSize val="0"/>
        </c:dLbls>
        <c:gapWidth val="150"/>
        <c:axId val="101881728"/>
        <c:axId val="101883264"/>
      </c:barChart>
      <c:catAx>
        <c:axId val="101881728"/>
        <c:scaling>
          <c:orientation val="minMax"/>
        </c:scaling>
        <c:delete val="0"/>
        <c:axPos val="b"/>
        <c:numFmt formatCode="General" sourceLinked="1"/>
        <c:majorTickMark val="none"/>
        <c:minorTickMark val="none"/>
        <c:tickLblPos val="nextTo"/>
        <c:crossAx val="101883264"/>
        <c:crosses val="autoZero"/>
        <c:auto val="1"/>
        <c:lblAlgn val="ctr"/>
        <c:lblOffset val="100"/>
        <c:noMultiLvlLbl val="0"/>
      </c:catAx>
      <c:valAx>
        <c:axId val="101883264"/>
        <c:scaling>
          <c:orientation val="minMax"/>
        </c:scaling>
        <c:delete val="0"/>
        <c:axPos val="l"/>
        <c:majorGridlines/>
        <c:title>
          <c:tx>
            <c:rich>
              <a:bodyPr/>
              <a:lstStyle/>
              <a:p>
                <a:pPr>
                  <a:defRPr/>
                </a:pPr>
                <a:r>
                  <a:rPr lang="en-US"/>
                  <a:t>tonnes/capita</a:t>
                </a:r>
              </a:p>
            </c:rich>
          </c:tx>
          <c:overlay val="0"/>
        </c:title>
        <c:numFmt formatCode="0.00" sourceLinked="1"/>
        <c:majorTickMark val="none"/>
        <c:minorTickMark val="none"/>
        <c:tickLblPos val="nextTo"/>
        <c:crossAx val="1018817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tonnes</c:v>
          </c:tx>
          <c:invertIfNegative val="0"/>
          <c:cat>
            <c:strRef>
              <c:f>'Contam soils removed'!$D$2:$K$2</c:f>
              <c:strCache>
                <c:ptCount val="8"/>
                <c:pt idx="0">
                  <c:v>ACT</c:v>
                </c:pt>
                <c:pt idx="1">
                  <c:v>NSW</c:v>
                </c:pt>
                <c:pt idx="2">
                  <c:v>NT</c:v>
                </c:pt>
                <c:pt idx="3">
                  <c:v>QLD</c:v>
                </c:pt>
                <c:pt idx="4">
                  <c:v>SA</c:v>
                </c:pt>
                <c:pt idx="5">
                  <c:v>TAS</c:v>
                </c:pt>
                <c:pt idx="6">
                  <c:v>VIC</c:v>
                </c:pt>
                <c:pt idx="7">
                  <c:v>WA</c:v>
                </c:pt>
              </c:strCache>
            </c:strRef>
          </c:cat>
          <c:val>
            <c:numRef>
              <c:f>'Contam soils removed'!$D$18:$K$18</c:f>
              <c:numCache>
                <c:formatCode>#,##0</c:formatCode>
                <c:ptCount val="8"/>
                <c:pt idx="0">
                  <c:v>5671.3642499999996</c:v>
                </c:pt>
                <c:pt idx="1">
                  <c:v>1222181.9567099668</c:v>
                </c:pt>
                <c:pt idx="2">
                  <c:v>5994.1</c:v>
                </c:pt>
                <c:pt idx="3">
                  <c:v>1222701.9989999998</c:v>
                </c:pt>
                <c:pt idx="4">
                  <c:v>365753.14329980413</c:v>
                </c:pt>
                <c:pt idx="5">
                  <c:v>16029.600000000002</c:v>
                </c:pt>
                <c:pt idx="6">
                  <c:v>922849</c:v>
                </c:pt>
                <c:pt idx="7">
                  <c:v>656496.05999999994</c:v>
                </c:pt>
              </c:numCache>
            </c:numRef>
          </c:val>
        </c:ser>
        <c:dLbls>
          <c:showLegendKey val="0"/>
          <c:showVal val="0"/>
          <c:showCatName val="0"/>
          <c:showSerName val="0"/>
          <c:showPercent val="0"/>
          <c:showBubbleSize val="0"/>
        </c:dLbls>
        <c:gapWidth val="150"/>
        <c:axId val="108323968"/>
        <c:axId val="108325504"/>
      </c:barChart>
      <c:catAx>
        <c:axId val="108323968"/>
        <c:scaling>
          <c:orientation val="minMax"/>
        </c:scaling>
        <c:delete val="0"/>
        <c:axPos val="b"/>
        <c:majorTickMark val="none"/>
        <c:minorTickMark val="none"/>
        <c:tickLblPos val="nextTo"/>
        <c:crossAx val="108325504"/>
        <c:crosses val="autoZero"/>
        <c:auto val="1"/>
        <c:lblAlgn val="ctr"/>
        <c:lblOffset val="100"/>
        <c:noMultiLvlLbl val="0"/>
      </c:catAx>
      <c:valAx>
        <c:axId val="108325504"/>
        <c:scaling>
          <c:orientation val="minMax"/>
        </c:scaling>
        <c:delete val="0"/>
        <c:axPos val="l"/>
        <c:majorGridlines/>
        <c:title>
          <c:tx>
            <c:rich>
              <a:bodyPr/>
              <a:lstStyle/>
              <a:p>
                <a:pPr>
                  <a:defRPr/>
                </a:pPr>
                <a:r>
                  <a:rPr lang="en-US"/>
                  <a:t>tonnes</a:t>
                </a:r>
              </a:p>
            </c:rich>
          </c:tx>
          <c:overlay val="0"/>
        </c:title>
        <c:numFmt formatCode="#,##0" sourceLinked="1"/>
        <c:majorTickMark val="none"/>
        <c:minorTickMark val="none"/>
        <c:tickLblPos val="nextTo"/>
        <c:crossAx val="10832396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tonnes/capita</c:v>
          </c:tx>
          <c:invertIfNegative val="0"/>
          <c:cat>
            <c:strRef>
              <c:f>'Contam soils removed'!$D$2:$K$2</c:f>
              <c:strCache>
                <c:ptCount val="8"/>
                <c:pt idx="0">
                  <c:v>ACT</c:v>
                </c:pt>
                <c:pt idx="1">
                  <c:v>NSW</c:v>
                </c:pt>
                <c:pt idx="2">
                  <c:v>NT</c:v>
                </c:pt>
                <c:pt idx="3">
                  <c:v>QLD</c:v>
                </c:pt>
                <c:pt idx="4">
                  <c:v>SA</c:v>
                </c:pt>
                <c:pt idx="5">
                  <c:v>TAS</c:v>
                </c:pt>
                <c:pt idx="6">
                  <c:v>VIC</c:v>
                </c:pt>
                <c:pt idx="7">
                  <c:v>WA</c:v>
                </c:pt>
              </c:strCache>
            </c:strRef>
          </c:cat>
          <c:val>
            <c:numRef>
              <c:f>'Contam soils removed'!$D$22:$K$22</c:f>
              <c:numCache>
                <c:formatCode>0.00</c:formatCode>
                <c:ptCount val="8"/>
                <c:pt idx="0">
                  <c:v>1.5797672005571032E-2</c:v>
                </c:pt>
                <c:pt idx="1">
                  <c:v>0.16923040109525989</c:v>
                </c:pt>
                <c:pt idx="2">
                  <c:v>2.6175109170305678E-2</c:v>
                </c:pt>
                <c:pt idx="3">
                  <c:v>0.27134975565912112</c:v>
                </c:pt>
                <c:pt idx="4">
                  <c:v>0.22247758108260593</c:v>
                </c:pt>
                <c:pt idx="5">
                  <c:v>3.1616568047337285E-2</c:v>
                </c:pt>
                <c:pt idx="6">
                  <c:v>0.16657924187725631</c:v>
                </c:pt>
                <c:pt idx="7">
                  <c:v>0.28655436927106065</c:v>
                </c:pt>
              </c:numCache>
            </c:numRef>
          </c:val>
        </c:ser>
        <c:dLbls>
          <c:showLegendKey val="0"/>
          <c:showVal val="0"/>
          <c:showCatName val="0"/>
          <c:showSerName val="0"/>
          <c:showPercent val="0"/>
          <c:showBubbleSize val="0"/>
        </c:dLbls>
        <c:gapWidth val="150"/>
        <c:axId val="69230592"/>
        <c:axId val="69232128"/>
      </c:barChart>
      <c:catAx>
        <c:axId val="69230592"/>
        <c:scaling>
          <c:orientation val="minMax"/>
        </c:scaling>
        <c:delete val="0"/>
        <c:axPos val="b"/>
        <c:majorTickMark val="none"/>
        <c:minorTickMark val="none"/>
        <c:tickLblPos val="nextTo"/>
        <c:crossAx val="69232128"/>
        <c:crosses val="autoZero"/>
        <c:auto val="1"/>
        <c:lblAlgn val="ctr"/>
        <c:lblOffset val="100"/>
        <c:noMultiLvlLbl val="0"/>
      </c:catAx>
      <c:valAx>
        <c:axId val="69232128"/>
        <c:scaling>
          <c:orientation val="minMax"/>
        </c:scaling>
        <c:delete val="0"/>
        <c:axPos val="l"/>
        <c:majorGridlines/>
        <c:title>
          <c:tx>
            <c:rich>
              <a:bodyPr/>
              <a:lstStyle/>
              <a:p>
                <a:pPr>
                  <a:defRPr/>
                </a:pPr>
                <a:r>
                  <a:rPr lang="en-US"/>
                  <a:t>tonnes/capita</a:t>
                </a:r>
              </a:p>
            </c:rich>
          </c:tx>
          <c:overlay val="0"/>
        </c:title>
        <c:numFmt formatCode="0.00" sourceLinked="1"/>
        <c:majorTickMark val="none"/>
        <c:minorTickMark val="none"/>
        <c:tickLblPos val="nextTo"/>
        <c:crossAx val="6923059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1</xdr:col>
      <xdr:colOff>0</xdr:colOff>
      <xdr:row>5</xdr:row>
      <xdr:rowOff>0</xdr:rowOff>
    </xdr:from>
    <xdr:ext cx="9525" cy="9525"/>
    <xdr:pic>
      <xdr:nvPicPr>
        <xdr:cNvPr id="2" name="Picture 1" descr="http://www.abs.gov.au/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xdr:row>
      <xdr:rowOff>0</xdr:rowOff>
    </xdr:from>
    <xdr:ext cx="9525" cy="9525"/>
    <xdr:pic>
      <xdr:nvPicPr>
        <xdr:cNvPr id="3" name="Picture 2" descr="http://www.abs.gov.au/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5</xdr:row>
      <xdr:rowOff>0</xdr:rowOff>
    </xdr:from>
    <xdr:ext cx="9525" cy="9525"/>
    <xdr:pic>
      <xdr:nvPicPr>
        <xdr:cNvPr id="4" name="Picture 3" descr="http://www.abs.gov.au/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65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5</xdr:row>
      <xdr:rowOff>0</xdr:rowOff>
    </xdr:from>
    <xdr:ext cx="9525" cy="9525"/>
    <xdr:pic>
      <xdr:nvPicPr>
        <xdr:cNvPr id="5" name="Picture 4" descr="http://www.abs.gov.au/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861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xdr:row>
      <xdr:rowOff>0</xdr:rowOff>
    </xdr:from>
    <xdr:ext cx="9525" cy="9525"/>
    <xdr:pic>
      <xdr:nvPicPr>
        <xdr:cNvPr id="6" name="Picture 5" descr="http://www.abs.gov.au/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xdr:row>
      <xdr:rowOff>0</xdr:rowOff>
    </xdr:from>
    <xdr:ext cx="9525" cy="9525"/>
    <xdr:pic>
      <xdr:nvPicPr>
        <xdr:cNvPr id="7" name="Picture 6" descr="http://www.abs.gov.au/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53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5</xdr:row>
      <xdr:rowOff>0</xdr:rowOff>
    </xdr:from>
    <xdr:ext cx="9525" cy="9525"/>
    <xdr:pic>
      <xdr:nvPicPr>
        <xdr:cNvPr id="8" name="Picture 7" descr="http://www.abs.gov.au/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149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xdr:row>
      <xdr:rowOff>0</xdr:rowOff>
    </xdr:from>
    <xdr:ext cx="9525" cy="9525"/>
    <xdr:pic>
      <xdr:nvPicPr>
        <xdr:cNvPr id="9" name="Picture 8" descr="http://www.abs.gov.au/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45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5</xdr:row>
      <xdr:rowOff>0</xdr:rowOff>
    </xdr:from>
    <xdr:ext cx="9525" cy="9525"/>
    <xdr:pic>
      <xdr:nvPicPr>
        <xdr:cNvPr id="10" name="Picture 9" descr="http://www.abs.gov.au/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5</xdr:row>
      <xdr:rowOff>0</xdr:rowOff>
    </xdr:from>
    <xdr:ext cx="9525" cy="9525"/>
    <xdr:pic>
      <xdr:nvPicPr>
        <xdr:cNvPr id="11" name="Picture 10" descr="http://www.abs.gov.au/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43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8</xdr:col>
      <xdr:colOff>85724</xdr:colOff>
      <xdr:row>0</xdr:row>
      <xdr:rowOff>33336</xdr:rowOff>
    </xdr:from>
    <xdr:to>
      <xdr:col>19</xdr:col>
      <xdr:colOff>457199</xdr:colOff>
      <xdr:row>16</xdr:row>
      <xdr:rowOff>190499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21</xdr:row>
      <xdr:rowOff>0</xdr:rowOff>
    </xdr:from>
    <xdr:to>
      <xdr:col>6</xdr:col>
      <xdr:colOff>0</xdr:colOff>
      <xdr:row>42</xdr:row>
      <xdr:rowOff>61913</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95249</xdr:colOff>
      <xdr:row>0</xdr:row>
      <xdr:rowOff>171450</xdr:rowOff>
    </xdr:from>
    <xdr:to>
      <xdr:col>21</xdr:col>
      <xdr:colOff>333374</xdr:colOff>
      <xdr:row>18</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609599</xdr:colOff>
      <xdr:row>23</xdr:row>
      <xdr:rowOff>14286</xdr:rowOff>
    </xdr:from>
    <xdr:to>
      <xdr:col>8</xdr:col>
      <xdr:colOff>133349</xdr:colOff>
      <xdr:row>44</xdr:row>
      <xdr:rowOff>76199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zoomScale="120" zoomScaleNormal="120" workbookViewId="0">
      <selection activeCell="A7" sqref="A7"/>
    </sheetView>
  </sheetViews>
  <sheetFormatPr defaultRowHeight="15" x14ac:dyDescent="0.25"/>
  <cols>
    <col min="1" max="1" width="62" customWidth="1"/>
  </cols>
  <sheetData>
    <row r="1" spans="1:1" ht="45" x14ac:dyDescent="0.25">
      <c r="A1" s="611" t="s">
        <v>673</v>
      </c>
    </row>
    <row r="2" spans="1:1" x14ac:dyDescent="0.25">
      <c r="A2" s="611"/>
    </row>
    <row r="3" spans="1:1" ht="67.5" x14ac:dyDescent="0.25">
      <c r="A3" s="611" t="s">
        <v>674</v>
      </c>
    </row>
    <row r="4" spans="1:1" x14ac:dyDescent="0.25">
      <c r="A4" s="611"/>
    </row>
    <row r="5" spans="1:1" ht="45" x14ac:dyDescent="0.25">
      <c r="A5" s="611" t="s">
        <v>671</v>
      </c>
    </row>
    <row r="7" spans="1:1" x14ac:dyDescent="0.25">
      <c r="A7" s="611" t="s">
        <v>672</v>
      </c>
    </row>
  </sheetData>
  <sheetProtection password="F167"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3"/>
  <sheetViews>
    <sheetView workbookViewId="0">
      <selection activeCell="C31" sqref="C31:C33"/>
    </sheetView>
  </sheetViews>
  <sheetFormatPr defaultRowHeight="15" x14ac:dyDescent="0.25"/>
  <cols>
    <col min="2" max="2" width="20.42578125" customWidth="1"/>
    <col min="5" max="5" width="10.140625" bestFit="1" customWidth="1"/>
  </cols>
  <sheetData>
    <row r="3" spans="2:11" x14ac:dyDescent="0.25">
      <c r="B3" s="240" t="s">
        <v>549</v>
      </c>
      <c r="C3" s="457"/>
      <c r="D3" s="457"/>
      <c r="E3" s="457"/>
      <c r="F3" s="457"/>
      <c r="G3" s="457"/>
      <c r="H3" s="457"/>
      <c r="I3" s="457"/>
      <c r="J3" s="457"/>
      <c r="K3" s="457"/>
    </row>
    <row r="4" spans="2:11" x14ac:dyDescent="0.25">
      <c r="B4" s="457"/>
      <c r="C4" s="457"/>
      <c r="D4" s="457"/>
      <c r="E4" s="457"/>
      <c r="F4" s="457"/>
      <c r="G4" s="457"/>
      <c r="H4" s="457"/>
      <c r="I4" s="457"/>
      <c r="J4" s="457"/>
      <c r="K4" s="457"/>
    </row>
    <row r="5" spans="2:11" x14ac:dyDescent="0.25">
      <c r="B5" s="493"/>
      <c r="C5" s="494" t="s">
        <v>536</v>
      </c>
      <c r="D5" s="494" t="s">
        <v>550</v>
      </c>
      <c r="E5" s="494" t="s">
        <v>535</v>
      </c>
      <c r="F5" s="494" t="s">
        <v>539</v>
      </c>
      <c r="G5" s="494" t="s">
        <v>538</v>
      </c>
      <c r="H5" s="494" t="s">
        <v>551</v>
      </c>
      <c r="I5" s="494" t="s">
        <v>552</v>
      </c>
      <c r="J5" s="494" t="s">
        <v>553</v>
      </c>
      <c r="K5" s="494" t="s">
        <v>554</v>
      </c>
    </row>
    <row r="6" spans="2:11" x14ac:dyDescent="0.25">
      <c r="B6" s="493"/>
      <c r="C6" s="493"/>
      <c r="D6" s="493"/>
      <c r="E6" s="493"/>
      <c r="F6" s="493"/>
      <c r="G6" s="493"/>
      <c r="H6" s="493"/>
      <c r="I6" s="493"/>
      <c r="J6" s="493"/>
      <c r="K6" s="493"/>
    </row>
    <row r="7" spans="2:11" x14ac:dyDescent="0.25">
      <c r="B7" s="495">
        <v>41455</v>
      </c>
      <c r="C7" s="496" t="s">
        <v>555</v>
      </c>
      <c r="D7" s="496" t="s">
        <v>555</v>
      </c>
      <c r="E7" s="496" t="s">
        <v>555</v>
      </c>
      <c r="F7" s="496" t="s">
        <v>555</v>
      </c>
      <c r="G7" s="496" t="s">
        <v>555</v>
      </c>
      <c r="H7" s="496" t="s">
        <v>555</v>
      </c>
      <c r="I7" s="496" t="s">
        <v>555</v>
      </c>
      <c r="J7" s="496" t="s">
        <v>555</v>
      </c>
      <c r="K7" s="496" t="s">
        <v>555</v>
      </c>
    </row>
    <row r="8" spans="2:11" ht="15.75" thickBot="1" x14ac:dyDescent="0.3">
      <c r="B8" s="711"/>
      <c r="C8" s="711"/>
      <c r="D8" s="711"/>
      <c r="E8" s="711"/>
      <c r="F8" s="711"/>
      <c r="G8" s="711"/>
      <c r="H8" s="711"/>
      <c r="I8" s="711"/>
      <c r="J8" s="711"/>
      <c r="K8" s="711"/>
    </row>
    <row r="9" spans="2:11" x14ac:dyDescent="0.25">
      <c r="B9" s="712"/>
      <c r="C9" s="712"/>
      <c r="D9" s="712"/>
      <c r="E9" s="712"/>
      <c r="F9" s="712"/>
      <c r="G9" s="712"/>
      <c r="H9" s="712"/>
      <c r="I9" s="712"/>
      <c r="J9" s="712"/>
      <c r="K9" s="712"/>
    </row>
    <row r="10" spans="2:11" x14ac:dyDescent="0.25">
      <c r="B10" s="493">
        <v>1960</v>
      </c>
      <c r="C10" s="497">
        <v>3832</v>
      </c>
      <c r="D10" s="497">
        <v>2857</v>
      </c>
      <c r="E10" s="497">
        <v>1496</v>
      </c>
      <c r="F10" s="497">
        <v>945</v>
      </c>
      <c r="G10" s="497">
        <v>722</v>
      </c>
      <c r="H10" s="497">
        <v>344</v>
      </c>
      <c r="I10" s="497">
        <v>26</v>
      </c>
      <c r="J10" s="497">
        <v>52</v>
      </c>
      <c r="K10" s="497">
        <v>10275</v>
      </c>
    </row>
    <row r="11" spans="2:11" x14ac:dyDescent="0.25">
      <c r="B11" s="493">
        <v>1970</v>
      </c>
      <c r="C11" s="497">
        <v>4522</v>
      </c>
      <c r="D11" s="497">
        <v>3445</v>
      </c>
      <c r="E11" s="497">
        <v>1793</v>
      </c>
      <c r="F11" s="497">
        <v>1158</v>
      </c>
      <c r="G11" s="497">
        <v>991</v>
      </c>
      <c r="H11" s="497">
        <v>388</v>
      </c>
      <c r="I11" s="497">
        <v>79</v>
      </c>
      <c r="J11" s="497">
        <v>131</v>
      </c>
      <c r="K11" s="497">
        <v>12507</v>
      </c>
    </row>
    <row r="12" spans="2:11" x14ac:dyDescent="0.25">
      <c r="B12" s="493">
        <v>1980</v>
      </c>
      <c r="C12" s="497">
        <v>5172</v>
      </c>
      <c r="D12" s="497">
        <v>3914</v>
      </c>
      <c r="E12" s="497">
        <v>2266</v>
      </c>
      <c r="F12" s="497">
        <v>1308</v>
      </c>
      <c r="G12" s="497">
        <v>1269</v>
      </c>
      <c r="H12" s="497">
        <v>424</v>
      </c>
      <c r="I12" s="497">
        <v>118</v>
      </c>
      <c r="J12" s="497">
        <v>224</v>
      </c>
      <c r="K12" s="497">
        <v>14695</v>
      </c>
    </row>
    <row r="13" spans="2:11" x14ac:dyDescent="0.25">
      <c r="B13" s="493">
        <v>1990</v>
      </c>
      <c r="C13" s="497">
        <v>5834</v>
      </c>
      <c r="D13" s="497">
        <v>4379</v>
      </c>
      <c r="E13" s="497">
        <v>2899</v>
      </c>
      <c r="F13" s="497">
        <v>1432</v>
      </c>
      <c r="G13" s="497">
        <v>1613</v>
      </c>
      <c r="H13" s="497">
        <v>462</v>
      </c>
      <c r="I13" s="497">
        <v>164</v>
      </c>
      <c r="J13" s="497">
        <v>282</v>
      </c>
      <c r="K13" s="497">
        <v>17065</v>
      </c>
    </row>
    <row r="14" spans="2:11" x14ac:dyDescent="0.25">
      <c r="B14" s="493">
        <v>2000</v>
      </c>
      <c r="C14" s="497">
        <v>6486</v>
      </c>
      <c r="D14" s="497">
        <v>4741</v>
      </c>
      <c r="E14" s="497">
        <v>3562</v>
      </c>
      <c r="F14" s="497">
        <v>1505</v>
      </c>
      <c r="G14" s="497">
        <v>1874</v>
      </c>
      <c r="H14" s="497">
        <v>471</v>
      </c>
      <c r="I14" s="497">
        <v>196</v>
      </c>
      <c r="J14" s="497">
        <v>315</v>
      </c>
      <c r="K14" s="497">
        <v>19153</v>
      </c>
    </row>
    <row r="15" spans="2:11" x14ac:dyDescent="0.25">
      <c r="B15" s="493">
        <v>2005</v>
      </c>
      <c r="C15" s="497">
        <v>6756</v>
      </c>
      <c r="D15" s="497">
        <v>5049</v>
      </c>
      <c r="E15" s="497">
        <v>3995</v>
      </c>
      <c r="F15" s="497">
        <v>1553</v>
      </c>
      <c r="G15" s="497">
        <v>2017</v>
      </c>
      <c r="H15" s="497">
        <v>486</v>
      </c>
      <c r="I15" s="497">
        <v>206</v>
      </c>
      <c r="J15" s="497">
        <v>330</v>
      </c>
      <c r="K15" s="497">
        <v>20395</v>
      </c>
    </row>
    <row r="16" spans="2:11" x14ac:dyDescent="0.25">
      <c r="B16" s="493">
        <v>2006</v>
      </c>
      <c r="C16" s="497">
        <v>6816</v>
      </c>
      <c r="D16" s="497">
        <v>5127</v>
      </c>
      <c r="E16" s="497">
        <v>4091</v>
      </c>
      <c r="F16" s="497">
        <v>1568</v>
      </c>
      <c r="G16" s="497">
        <v>2059</v>
      </c>
      <c r="H16" s="497">
        <v>490</v>
      </c>
      <c r="I16" s="497">
        <v>211</v>
      </c>
      <c r="J16" s="497">
        <v>334</v>
      </c>
      <c r="K16" s="497">
        <v>20698</v>
      </c>
    </row>
    <row r="17" spans="2:11" x14ac:dyDescent="0.25">
      <c r="B17" s="493">
        <v>2007</v>
      </c>
      <c r="C17" s="497">
        <v>6905</v>
      </c>
      <c r="D17" s="497">
        <v>5221</v>
      </c>
      <c r="E17" s="497">
        <v>4196</v>
      </c>
      <c r="F17" s="497">
        <v>1586</v>
      </c>
      <c r="G17" s="497">
        <v>2113</v>
      </c>
      <c r="H17" s="497">
        <v>493</v>
      </c>
      <c r="I17" s="497">
        <v>215</v>
      </c>
      <c r="J17" s="497">
        <v>341</v>
      </c>
      <c r="K17" s="497">
        <v>21072</v>
      </c>
    </row>
    <row r="18" spans="2:11" x14ac:dyDescent="0.25">
      <c r="B18" s="493">
        <v>2008</v>
      </c>
      <c r="C18" s="497">
        <v>7015</v>
      </c>
      <c r="D18" s="497">
        <v>5327</v>
      </c>
      <c r="E18" s="497">
        <v>4309</v>
      </c>
      <c r="F18" s="497">
        <v>1604</v>
      </c>
      <c r="G18" s="497">
        <v>2177</v>
      </c>
      <c r="H18" s="497">
        <v>498</v>
      </c>
      <c r="I18" s="497">
        <v>221</v>
      </c>
      <c r="J18" s="497">
        <v>346</v>
      </c>
      <c r="K18" s="497">
        <v>21499</v>
      </c>
    </row>
    <row r="19" spans="2:11" x14ac:dyDescent="0.25">
      <c r="B19" s="493">
        <v>2009</v>
      </c>
      <c r="C19" s="497">
        <v>7127</v>
      </c>
      <c r="D19" s="497">
        <v>5447</v>
      </c>
      <c r="E19" s="497">
        <v>4425</v>
      </c>
      <c r="F19" s="497">
        <v>1625</v>
      </c>
      <c r="G19" s="497">
        <v>2244</v>
      </c>
      <c r="H19" s="497">
        <v>503</v>
      </c>
      <c r="I19" s="497">
        <v>226</v>
      </c>
      <c r="J19" s="497">
        <v>352</v>
      </c>
      <c r="K19" s="497">
        <v>21952</v>
      </c>
    </row>
    <row r="20" spans="2:11" x14ac:dyDescent="0.25">
      <c r="B20" s="493">
        <v>2010</v>
      </c>
      <c r="C20" s="497">
        <v>7222</v>
      </c>
      <c r="D20" s="497">
        <v>5540</v>
      </c>
      <c r="E20" s="497">
        <v>4506</v>
      </c>
      <c r="F20" s="497">
        <v>1644</v>
      </c>
      <c r="G20" s="497">
        <v>2291</v>
      </c>
      <c r="H20" s="497">
        <v>507</v>
      </c>
      <c r="I20" s="497">
        <v>229</v>
      </c>
      <c r="J20" s="497">
        <v>359</v>
      </c>
      <c r="K20" s="497">
        <v>22300</v>
      </c>
    </row>
    <row r="22" spans="2:11" x14ac:dyDescent="0.25">
      <c r="G22">
        <f>G20/F20</f>
        <v>1.3935523114355231</v>
      </c>
    </row>
    <row r="23" spans="2:11" x14ac:dyDescent="0.25">
      <c r="E23" s="101"/>
    </row>
  </sheetData>
  <sheetProtection password="F167" sheet="1" objects="1" scenarios="1"/>
  <mergeCells count="1">
    <mergeCell ref="B8:K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2"/>
  <sheetViews>
    <sheetView zoomScaleNormal="100" workbookViewId="0">
      <selection activeCell="G21" sqref="G21"/>
    </sheetView>
  </sheetViews>
  <sheetFormatPr defaultRowHeight="15" x14ac:dyDescent="0.25"/>
  <cols>
    <col min="3" max="3" width="32.42578125" bestFit="1" customWidth="1"/>
    <col min="4" max="4" width="12.42578125" customWidth="1"/>
    <col min="5" max="5" width="14.140625" customWidth="1"/>
    <col min="6" max="6" width="11.5703125" bestFit="1" customWidth="1"/>
    <col min="7" max="7" width="13.85546875" customWidth="1"/>
    <col min="8" max="8" width="11.85546875" customWidth="1"/>
  </cols>
  <sheetData>
    <row r="1" spans="2:8" x14ac:dyDescent="0.25">
      <c r="B1" s="713" t="s">
        <v>566</v>
      </c>
      <c r="C1" s="714"/>
      <c r="D1" s="331" t="s">
        <v>536</v>
      </c>
      <c r="E1" s="331" t="s">
        <v>560</v>
      </c>
      <c r="F1" s="331" t="s">
        <v>539</v>
      </c>
      <c r="G1" s="331" t="s">
        <v>561</v>
      </c>
      <c r="H1" s="331" t="s">
        <v>538</v>
      </c>
    </row>
    <row r="2" spans="2:8" x14ac:dyDescent="0.25">
      <c r="B2" s="531" t="s">
        <v>20</v>
      </c>
      <c r="C2" s="531" t="s">
        <v>21</v>
      </c>
      <c r="D2" s="513">
        <v>3.2600000000000002</v>
      </c>
      <c r="E2" s="525">
        <v>5890.7880000000005</v>
      </c>
      <c r="F2" s="524">
        <v>250.14</v>
      </c>
      <c r="G2" s="524">
        <v>15</v>
      </c>
      <c r="H2" s="526">
        <v>1757.7819999999999</v>
      </c>
    </row>
    <row r="3" spans="2:8" x14ac:dyDescent="0.25">
      <c r="B3" s="531" t="s">
        <v>29</v>
      </c>
      <c r="C3" s="531" t="s">
        <v>30</v>
      </c>
      <c r="D3" s="514">
        <v>9100.91</v>
      </c>
      <c r="E3" s="525">
        <v>13701.480000000001</v>
      </c>
      <c r="F3" s="524">
        <v>2398.79</v>
      </c>
      <c r="G3" s="524">
        <v>9939</v>
      </c>
      <c r="H3" s="526">
        <v>2025</v>
      </c>
    </row>
    <row r="4" spans="2:8" x14ac:dyDescent="0.25">
      <c r="B4" s="531" t="s">
        <v>34</v>
      </c>
      <c r="C4" s="531" t="s">
        <v>35</v>
      </c>
      <c r="D4" s="514">
        <v>2070.9</v>
      </c>
      <c r="E4" s="525">
        <v>92279.207999999999</v>
      </c>
      <c r="F4" s="524">
        <v>58053.65</v>
      </c>
      <c r="G4" s="524">
        <v>8614</v>
      </c>
      <c r="H4" s="526">
        <v>105741</v>
      </c>
    </row>
    <row r="5" spans="2:8" x14ac:dyDescent="0.25">
      <c r="B5" s="531" t="s">
        <v>38</v>
      </c>
      <c r="C5" s="531" t="s">
        <v>39</v>
      </c>
      <c r="D5" s="514">
        <v>30339.39</v>
      </c>
      <c r="E5" s="525">
        <v>49791.364999999991</v>
      </c>
      <c r="F5" s="524">
        <v>111386.87999999998</v>
      </c>
      <c r="G5" s="524">
        <v>15166</v>
      </c>
      <c r="H5" s="526">
        <v>89123.44</v>
      </c>
    </row>
    <row r="6" spans="2:8" x14ac:dyDescent="0.25">
      <c r="B6" s="559" t="s">
        <v>97</v>
      </c>
      <c r="C6" s="532" t="s">
        <v>98</v>
      </c>
      <c r="D6" s="515">
        <v>3.6500000000000004</v>
      </c>
      <c r="E6" s="519">
        <v>1352.4639999999999</v>
      </c>
      <c r="F6" s="518">
        <v>0.72</v>
      </c>
      <c r="G6" s="520">
        <v>104</v>
      </c>
      <c r="H6" s="521">
        <v>1.25</v>
      </c>
    </row>
    <row r="7" spans="2:8" ht="30" x14ac:dyDescent="0.25">
      <c r="B7" s="559" t="s">
        <v>105</v>
      </c>
      <c r="C7" s="532" t="s">
        <v>106</v>
      </c>
      <c r="D7" s="515">
        <v>6516.83</v>
      </c>
      <c r="E7" s="519">
        <v>12611.022000000001</v>
      </c>
      <c r="F7" s="518">
        <v>2349.6899999999996</v>
      </c>
      <c r="G7" s="520">
        <v>21071</v>
      </c>
      <c r="H7" s="521">
        <v>1892</v>
      </c>
    </row>
    <row r="8" spans="2:8" x14ac:dyDescent="0.25">
      <c r="B8" s="559" t="s">
        <v>115</v>
      </c>
      <c r="C8" s="532" t="s">
        <v>116</v>
      </c>
      <c r="D8" s="516">
        <v>1334.85</v>
      </c>
      <c r="E8" s="519">
        <v>14012.037999999997</v>
      </c>
      <c r="F8" s="518">
        <v>717.5</v>
      </c>
      <c r="G8" s="520">
        <v>8388</v>
      </c>
      <c r="H8" s="521">
        <v>3533.0600000000004</v>
      </c>
    </row>
    <row r="9" spans="2:8" ht="30" x14ac:dyDescent="0.25">
      <c r="B9" s="559" t="s">
        <v>127</v>
      </c>
      <c r="C9" s="532" t="s">
        <v>128</v>
      </c>
      <c r="D9" s="518">
        <v>189.43</v>
      </c>
      <c r="E9" s="519">
        <v>772.96</v>
      </c>
      <c r="F9" s="518">
        <v>426.56000000000006</v>
      </c>
      <c r="G9" s="520">
        <v>366</v>
      </c>
      <c r="H9" s="521">
        <v>851.48</v>
      </c>
    </row>
    <row r="10" spans="2:8" ht="21" customHeight="1" x14ac:dyDescent="0.25">
      <c r="B10" s="559" t="s">
        <v>139</v>
      </c>
      <c r="C10" s="533" t="s">
        <v>140</v>
      </c>
      <c r="D10" s="516">
        <v>104036.01999999999</v>
      </c>
      <c r="E10" s="519">
        <v>238004.28299999997</v>
      </c>
      <c r="F10" s="518">
        <v>7038.8600000000006</v>
      </c>
      <c r="G10" s="520">
        <v>104795</v>
      </c>
      <c r="H10" s="521">
        <v>147974.18</v>
      </c>
    </row>
    <row r="11" spans="2:8" x14ac:dyDescent="0.25">
      <c r="B11" s="559" t="s">
        <v>157</v>
      </c>
      <c r="C11" s="533" t="s">
        <v>158</v>
      </c>
      <c r="D11" s="580">
        <v>548526.42670996697</v>
      </c>
      <c r="E11" s="581">
        <v>526115.42499999981</v>
      </c>
      <c r="F11" s="582">
        <v>145522.6432998041</v>
      </c>
      <c r="G11" s="583">
        <v>578182</v>
      </c>
      <c r="H11" s="584">
        <f>'WA data'!K164</f>
        <v>236487.5</v>
      </c>
    </row>
    <row r="12" spans="2:8" x14ac:dyDescent="0.25">
      <c r="B12" s="559" t="s">
        <v>23</v>
      </c>
      <c r="C12" s="533" t="s">
        <v>167</v>
      </c>
      <c r="D12" s="515">
        <v>0</v>
      </c>
      <c r="E12" s="519">
        <v>153.471</v>
      </c>
      <c r="F12" s="518">
        <v>0</v>
      </c>
      <c r="G12" s="520">
        <v>55656</v>
      </c>
      <c r="H12" s="521">
        <v>32888.959999999999</v>
      </c>
    </row>
    <row r="13" spans="2:8" x14ac:dyDescent="0.25">
      <c r="B13" s="559" t="s">
        <v>172</v>
      </c>
      <c r="C13" s="533" t="s">
        <v>173</v>
      </c>
      <c r="D13" s="515">
        <v>8883.4</v>
      </c>
      <c r="E13" s="519">
        <v>4303.0509999999995</v>
      </c>
      <c r="F13" s="518">
        <v>144.68</v>
      </c>
      <c r="G13" s="520">
        <v>2041</v>
      </c>
      <c r="H13" s="521">
        <v>3180.9429999999998</v>
      </c>
    </row>
    <row r="14" spans="2:8" ht="30" x14ac:dyDescent="0.25">
      <c r="B14" s="559" t="s">
        <v>194</v>
      </c>
      <c r="C14" s="533" t="s">
        <v>195</v>
      </c>
      <c r="D14" s="542">
        <f>'NSW data'!$I$210</f>
        <v>869077.6100000001</v>
      </c>
      <c r="E14" s="543">
        <f>'QLD data'!I208</f>
        <v>745967.30799999984</v>
      </c>
      <c r="F14" s="528">
        <v>240471.63999999996</v>
      </c>
      <c r="G14" s="528">
        <v>510863</v>
      </c>
      <c r="H14" s="529">
        <v>14458.49</v>
      </c>
    </row>
    <row r="15" spans="2:8" x14ac:dyDescent="0.25">
      <c r="B15" s="559" t="s">
        <v>236</v>
      </c>
      <c r="C15" s="534" t="s">
        <v>237</v>
      </c>
      <c r="D15" s="515">
        <v>11801.04</v>
      </c>
      <c r="E15" s="519">
        <v>18809.216</v>
      </c>
      <c r="F15" s="518">
        <v>15341.18</v>
      </c>
      <c r="G15" s="520">
        <v>11158</v>
      </c>
      <c r="H15" s="521">
        <v>2836.9650000000001</v>
      </c>
    </row>
    <row r="16" spans="2:8" x14ac:dyDescent="0.25">
      <c r="B16" s="559" t="s">
        <v>248</v>
      </c>
      <c r="C16" s="533" t="s">
        <v>249</v>
      </c>
      <c r="D16" s="515">
        <v>1904.2399999999998</v>
      </c>
      <c r="E16" s="519">
        <v>35276.228000000003</v>
      </c>
      <c r="F16" s="518">
        <v>972.21</v>
      </c>
      <c r="G16" s="520">
        <v>4087</v>
      </c>
      <c r="H16" s="521">
        <v>21415.5</v>
      </c>
    </row>
    <row r="17" spans="2:8" x14ac:dyDescent="0.25">
      <c r="B17" s="715" t="s">
        <v>563</v>
      </c>
      <c r="C17" s="716"/>
      <c r="D17" s="530">
        <f>SUM(D2:D16)</f>
        <v>1593787.9567099672</v>
      </c>
      <c r="E17" s="530">
        <f t="shared" ref="E17:H17" si="0">SUM(E2:E16)</f>
        <v>1759040.3069999996</v>
      </c>
      <c r="F17" s="530">
        <f t="shared" si="0"/>
        <v>585075.14329980407</v>
      </c>
      <c r="G17" s="530">
        <f t="shared" si="0"/>
        <v>1330445</v>
      </c>
      <c r="H17" s="530">
        <f t="shared" si="0"/>
        <v>664167.54999999993</v>
      </c>
    </row>
    <row r="20" spans="2:8" x14ac:dyDescent="0.25">
      <c r="B20" t="s">
        <v>567</v>
      </c>
      <c r="D20" s="500">
        <f>D17/Population!C20/1000</f>
        <v>0.22068512277900404</v>
      </c>
      <c r="E20" s="500">
        <f>E17/Population!E20/1000</f>
        <v>0.39037734287616499</v>
      </c>
      <c r="F20" s="500">
        <f>F17/Population!F20/1000</f>
        <v>0.35588512366168129</v>
      </c>
      <c r="G20" s="500">
        <f>G17/Population!D20/1000</f>
        <v>0.24015252707581228</v>
      </c>
      <c r="H20" s="500">
        <f>H17/Population!G20/1000</f>
        <v>0.28990290266259272</v>
      </c>
    </row>
    <row r="22" spans="2:8" x14ac:dyDescent="0.25">
      <c r="H22" s="566">
        <f>D17+E17+F17+G17+H17</f>
        <v>5932515.9570097709</v>
      </c>
    </row>
  </sheetData>
  <sheetProtection password="F167" sheet="1" objects="1" scenarios="1"/>
  <mergeCells count="2">
    <mergeCell ref="B1:C1"/>
    <mergeCell ref="B17:C1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2"/>
  <sheetViews>
    <sheetView workbookViewId="0">
      <selection activeCell="C31" sqref="C31:C33"/>
    </sheetView>
  </sheetViews>
  <sheetFormatPr defaultRowHeight="15" x14ac:dyDescent="0.25"/>
  <cols>
    <col min="3" max="3" width="32.42578125" bestFit="1" customWidth="1"/>
    <col min="4" max="4" width="9.5703125" bestFit="1" customWidth="1"/>
    <col min="5" max="5" width="12.85546875" bestFit="1" customWidth="1"/>
    <col min="6" max="6" width="11.5703125" customWidth="1"/>
    <col min="7" max="7" width="14.140625" customWidth="1"/>
    <col min="8" max="8" width="11.85546875" bestFit="1" customWidth="1"/>
    <col min="9" max="9" width="11.85546875" customWidth="1"/>
    <col min="10" max="10" width="12" bestFit="1" customWidth="1"/>
    <col min="11" max="11" width="11.28515625" bestFit="1" customWidth="1"/>
  </cols>
  <sheetData>
    <row r="2" spans="2:11" x14ac:dyDescent="0.25">
      <c r="B2" s="713" t="s">
        <v>566</v>
      </c>
      <c r="C2" s="714"/>
      <c r="D2" s="331" t="s">
        <v>553</v>
      </c>
      <c r="E2" s="331" t="s">
        <v>536</v>
      </c>
      <c r="F2" s="331" t="s">
        <v>552</v>
      </c>
      <c r="G2" s="331" t="s">
        <v>560</v>
      </c>
      <c r="H2" s="331" t="s">
        <v>539</v>
      </c>
      <c r="I2" s="331" t="s">
        <v>562</v>
      </c>
      <c r="J2" s="331" t="s">
        <v>561</v>
      </c>
      <c r="K2" s="331" t="s">
        <v>538</v>
      </c>
    </row>
    <row r="3" spans="2:11" x14ac:dyDescent="0.25">
      <c r="B3" s="531" t="s">
        <v>20</v>
      </c>
      <c r="C3" s="531" t="s">
        <v>21</v>
      </c>
      <c r="D3" s="523">
        <v>0</v>
      </c>
      <c r="E3" s="513">
        <v>3.2600000000000002</v>
      </c>
      <c r="F3" s="524">
        <v>0</v>
      </c>
      <c r="G3" s="525">
        <v>5890.7880000000005</v>
      </c>
      <c r="H3" s="524">
        <v>250.14</v>
      </c>
      <c r="I3" s="511">
        <v>0</v>
      </c>
      <c r="J3" s="524">
        <v>15</v>
      </c>
      <c r="K3" s="526">
        <v>1757.7819999999999</v>
      </c>
    </row>
    <row r="4" spans="2:11" x14ac:dyDescent="0.25">
      <c r="B4" s="531" t="s">
        <v>29</v>
      </c>
      <c r="C4" s="531" t="s">
        <v>30</v>
      </c>
      <c r="D4" s="523">
        <v>471.5</v>
      </c>
      <c r="E4" s="514">
        <v>9100.91</v>
      </c>
      <c r="F4" s="524">
        <v>15.6</v>
      </c>
      <c r="G4" s="525">
        <v>13701.480000000001</v>
      </c>
      <c r="H4" s="524">
        <v>2398.79</v>
      </c>
      <c r="I4" s="511">
        <v>2.1</v>
      </c>
      <c r="J4" s="524">
        <v>9939</v>
      </c>
      <c r="K4" s="526">
        <v>2025</v>
      </c>
    </row>
    <row r="5" spans="2:11" x14ac:dyDescent="0.25">
      <c r="B5" s="531" t="s">
        <v>34</v>
      </c>
      <c r="C5" s="531" t="s">
        <v>35</v>
      </c>
      <c r="D5" s="523">
        <v>1.06925</v>
      </c>
      <c r="E5" s="514">
        <v>2070.9</v>
      </c>
      <c r="F5" s="524">
        <v>349.1</v>
      </c>
      <c r="G5" s="525">
        <v>92279.207999999999</v>
      </c>
      <c r="H5" s="524">
        <v>58053.65</v>
      </c>
      <c r="I5" s="511">
        <v>1.2</v>
      </c>
      <c r="J5" s="524">
        <v>8614</v>
      </c>
      <c r="K5" s="526">
        <v>105741</v>
      </c>
    </row>
    <row r="6" spans="2:11" x14ac:dyDescent="0.25">
      <c r="B6" s="531" t="s">
        <v>38</v>
      </c>
      <c r="C6" s="531" t="s">
        <v>39</v>
      </c>
      <c r="D6" s="523">
        <v>30.827000000000002</v>
      </c>
      <c r="E6" s="514">
        <v>30339.39</v>
      </c>
      <c r="F6" s="524">
        <v>782.8</v>
      </c>
      <c r="G6" s="525">
        <v>49791.364999999991</v>
      </c>
      <c r="H6" s="524">
        <v>111386.87999999998</v>
      </c>
      <c r="I6" s="511">
        <v>6440</v>
      </c>
      <c r="J6" s="524">
        <v>15166</v>
      </c>
      <c r="K6" s="526">
        <v>89123.44</v>
      </c>
    </row>
    <row r="7" spans="2:11" x14ac:dyDescent="0.25">
      <c r="B7" s="559" t="s">
        <v>97</v>
      </c>
      <c r="C7" s="532" t="s">
        <v>98</v>
      </c>
      <c r="D7" s="517">
        <v>0</v>
      </c>
      <c r="E7" s="515">
        <v>3.6500000000000004</v>
      </c>
      <c r="F7" s="518">
        <v>8.1999999999999993</v>
      </c>
      <c r="G7" s="519">
        <v>1352.4639999999999</v>
      </c>
      <c r="H7" s="518">
        <v>0.72</v>
      </c>
      <c r="I7" s="511">
        <v>0</v>
      </c>
      <c r="J7" s="520">
        <v>104</v>
      </c>
      <c r="K7" s="521">
        <v>1.25</v>
      </c>
    </row>
    <row r="8" spans="2:11" ht="30" x14ac:dyDescent="0.25">
      <c r="B8" s="559" t="s">
        <v>105</v>
      </c>
      <c r="C8" s="532" t="s">
        <v>106</v>
      </c>
      <c r="D8" s="517">
        <v>34.636000000000003</v>
      </c>
      <c r="E8" s="515">
        <v>6516.83</v>
      </c>
      <c r="F8" s="518">
        <v>12</v>
      </c>
      <c r="G8" s="519">
        <v>12611.022000000001</v>
      </c>
      <c r="H8" s="518">
        <v>2349.6899999999996</v>
      </c>
      <c r="I8" s="512">
        <v>0.1</v>
      </c>
      <c r="J8" s="520">
        <v>21071</v>
      </c>
      <c r="K8" s="521">
        <v>1892</v>
      </c>
    </row>
    <row r="9" spans="2:11" x14ac:dyDescent="0.25">
      <c r="B9" s="559" t="s">
        <v>115</v>
      </c>
      <c r="C9" s="532" t="s">
        <v>116</v>
      </c>
      <c r="D9" s="517">
        <v>16.91</v>
      </c>
      <c r="E9" s="516">
        <v>1334.85</v>
      </c>
      <c r="F9" s="518">
        <v>85.1</v>
      </c>
      <c r="G9" s="519">
        <v>14012.037999999997</v>
      </c>
      <c r="H9" s="518">
        <v>717.5</v>
      </c>
      <c r="I9" s="511">
        <v>366.8</v>
      </c>
      <c r="J9" s="520">
        <v>8388</v>
      </c>
      <c r="K9" s="521">
        <v>3533.0600000000004</v>
      </c>
    </row>
    <row r="10" spans="2:11" ht="30" x14ac:dyDescent="0.25">
      <c r="B10" s="559" t="s">
        <v>127</v>
      </c>
      <c r="C10" s="532" t="s">
        <v>128</v>
      </c>
      <c r="D10" s="517">
        <v>0.28999999999999998</v>
      </c>
      <c r="E10" s="518">
        <v>189.43</v>
      </c>
      <c r="F10" s="518">
        <v>12.1</v>
      </c>
      <c r="G10" s="519">
        <v>772.96</v>
      </c>
      <c r="H10" s="518">
        <v>426.56000000000006</v>
      </c>
      <c r="I10" s="512">
        <v>0.2</v>
      </c>
      <c r="J10" s="520">
        <v>366</v>
      </c>
      <c r="K10" s="521">
        <v>851.48</v>
      </c>
    </row>
    <row r="11" spans="2:11" x14ac:dyDescent="0.25">
      <c r="B11" s="560" t="s">
        <v>139</v>
      </c>
      <c r="C11" s="533" t="s">
        <v>140</v>
      </c>
      <c r="D11" s="517">
        <v>1604</v>
      </c>
      <c r="E11" s="516">
        <v>104036.01999999999</v>
      </c>
      <c r="F11" s="518">
        <v>3740.9</v>
      </c>
      <c r="G11" s="519">
        <v>238004.28299999997</v>
      </c>
      <c r="H11" s="518">
        <v>7038.8600000000006</v>
      </c>
      <c r="I11" s="511">
        <v>359.6</v>
      </c>
      <c r="J11" s="520">
        <v>104795</v>
      </c>
      <c r="K11" s="521">
        <v>147974.18</v>
      </c>
    </row>
    <row r="12" spans="2:11" x14ac:dyDescent="0.25">
      <c r="B12" s="560" t="s">
        <v>157</v>
      </c>
      <c r="C12" s="533" t="s">
        <v>158</v>
      </c>
      <c r="D12" s="517">
        <v>3104</v>
      </c>
      <c r="E12" s="515">
        <v>548526.42670996662</v>
      </c>
      <c r="F12" s="518">
        <v>148.5</v>
      </c>
      <c r="G12" s="519">
        <v>526115.42499999981</v>
      </c>
      <c r="H12" s="518">
        <v>145522.6432998041</v>
      </c>
      <c r="I12" s="511">
        <v>0</v>
      </c>
      <c r="J12" s="520">
        <v>578182</v>
      </c>
      <c r="K12" s="521">
        <f>'Tracked waste (normalised)'!H11</f>
        <v>236487.5</v>
      </c>
    </row>
    <row r="13" spans="2:11" x14ac:dyDescent="0.25">
      <c r="B13" s="560" t="s">
        <v>23</v>
      </c>
      <c r="C13" s="533" t="s">
        <v>167</v>
      </c>
      <c r="D13" s="517">
        <v>0</v>
      </c>
      <c r="E13" s="515">
        <v>0</v>
      </c>
      <c r="F13" s="518">
        <v>0</v>
      </c>
      <c r="G13" s="519">
        <v>153.471</v>
      </c>
      <c r="H13" s="518">
        <v>0</v>
      </c>
      <c r="I13" s="511">
        <v>0</v>
      </c>
      <c r="J13" s="520">
        <v>55656</v>
      </c>
      <c r="K13" s="521">
        <v>32888.959999999999</v>
      </c>
    </row>
    <row r="14" spans="2:11" x14ac:dyDescent="0.25">
      <c r="B14" s="560" t="s">
        <v>172</v>
      </c>
      <c r="C14" s="533" t="s">
        <v>173</v>
      </c>
      <c r="D14" s="517">
        <v>172.4</v>
      </c>
      <c r="E14" s="515">
        <v>8883.4</v>
      </c>
      <c r="F14" s="518">
        <v>9</v>
      </c>
      <c r="G14" s="519">
        <v>4303.0509999999995</v>
      </c>
      <c r="H14" s="518">
        <v>144.68</v>
      </c>
      <c r="I14" s="511">
        <v>64.099999999999994</v>
      </c>
      <c r="J14" s="520">
        <v>2041</v>
      </c>
      <c r="K14" s="521">
        <v>3180.9429999999998</v>
      </c>
    </row>
    <row r="15" spans="2:11" ht="30" x14ac:dyDescent="0.25">
      <c r="B15" s="560" t="s">
        <v>194</v>
      </c>
      <c r="C15" s="533" t="s">
        <v>195</v>
      </c>
      <c r="D15" s="527">
        <v>1.88</v>
      </c>
      <c r="E15" s="522">
        <f>'Tracked waste (normalised)'!D14-'NSW data'!I217</f>
        <v>497471.6100000001</v>
      </c>
      <c r="F15" s="528">
        <v>286.3</v>
      </c>
      <c r="G15" s="527">
        <v>209629</v>
      </c>
      <c r="H15" s="528">
        <v>21149.64</v>
      </c>
      <c r="I15" s="511">
        <v>8758</v>
      </c>
      <c r="J15" s="528">
        <v>103267</v>
      </c>
      <c r="K15" s="529">
        <v>6787</v>
      </c>
    </row>
    <row r="16" spans="2:11" x14ac:dyDescent="0.25">
      <c r="B16" s="560" t="s">
        <v>236</v>
      </c>
      <c r="C16" s="534" t="s">
        <v>237</v>
      </c>
      <c r="D16" s="517">
        <v>143.732</v>
      </c>
      <c r="E16" s="515">
        <v>11801.04</v>
      </c>
      <c r="F16" s="518">
        <v>142</v>
      </c>
      <c r="G16" s="519">
        <v>18809.216</v>
      </c>
      <c r="H16" s="518">
        <v>15341.18</v>
      </c>
      <c r="I16" s="511">
        <v>25.9</v>
      </c>
      <c r="J16" s="520">
        <v>11158</v>
      </c>
      <c r="K16" s="521">
        <v>2836.9650000000001</v>
      </c>
    </row>
    <row r="17" spans="2:11" x14ac:dyDescent="0.25">
      <c r="B17" s="560" t="s">
        <v>248</v>
      </c>
      <c r="C17" s="533" t="s">
        <v>249</v>
      </c>
      <c r="D17" s="517">
        <v>90.12</v>
      </c>
      <c r="E17" s="515">
        <v>1904.2399999999998</v>
      </c>
      <c r="F17" s="518">
        <v>402.5</v>
      </c>
      <c r="G17" s="519">
        <v>35276.228000000003</v>
      </c>
      <c r="H17" s="518">
        <v>972.21</v>
      </c>
      <c r="I17" s="511">
        <v>11.6</v>
      </c>
      <c r="J17" s="520">
        <v>4087</v>
      </c>
      <c r="K17" s="521">
        <v>21415.5</v>
      </c>
    </row>
    <row r="18" spans="2:11" x14ac:dyDescent="0.25">
      <c r="B18" s="715" t="s">
        <v>563</v>
      </c>
      <c r="C18" s="716"/>
      <c r="D18" s="541">
        <f>SUM(D3:D17)</f>
        <v>5671.3642499999996</v>
      </c>
      <c r="E18" s="541">
        <f>SUM(E3:E17)</f>
        <v>1222181.9567099668</v>
      </c>
      <c r="F18" s="541">
        <f t="shared" ref="F18:K18" si="0">SUM(F3:F17)</f>
        <v>5994.1</v>
      </c>
      <c r="G18" s="541">
        <f t="shared" si="0"/>
        <v>1222701.9989999998</v>
      </c>
      <c r="H18" s="541">
        <f t="shared" si="0"/>
        <v>365753.14329980413</v>
      </c>
      <c r="I18" s="541">
        <f t="shared" si="0"/>
        <v>16029.600000000002</v>
      </c>
      <c r="J18" s="541">
        <f t="shared" si="0"/>
        <v>922849</v>
      </c>
      <c r="K18" s="541">
        <f t="shared" si="0"/>
        <v>656496.05999999994</v>
      </c>
    </row>
    <row r="21" spans="2:11" x14ac:dyDescent="0.25">
      <c r="D21" s="101"/>
    </row>
    <row r="22" spans="2:11" x14ac:dyDescent="0.25">
      <c r="B22" t="s">
        <v>567</v>
      </c>
      <c r="D22" s="500">
        <f>D18/Population!J20/1000</f>
        <v>1.5797672005571032E-2</v>
      </c>
      <c r="E22" s="500">
        <f>E18/Population!C20/1000</f>
        <v>0.16923040109525989</v>
      </c>
      <c r="F22" s="500">
        <f>F18/Population!I20/1000</f>
        <v>2.6175109170305678E-2</v>
      </c>
      <c r="G22" s="500">
        <f>G18/Population!E20/1000</f>
        <v>0.27134975565912112</v>
      </c>
      <c r="H22" s="500">
        <f>H18/Population!F20/1000</f>
        <v>0.22247758108260593</v>
      </c>
      <c r="I22" s="500">
        <f>I18/Population!H20/1000</f>
        <v>3.1616568047337285E-2</v>
      </c>
      <c r="J22" s="500">
        <f>J18/Population!D20/1000</f>
        <v>0.16657924187725631</v>
      </c>
      <c r="K22" s="500">
        <f>K18/Population!G20/1000</f>
        <v>0.28655436927106065</v>
      </c>
    </row>
  </sheetData>
  <sheetProtection password="F167" sheet="1" objects="1" scenarios="1"/>
  <mergeCells count="2">
    <mergeCell ref="B2:C2"/>
    <mergeCell ref="B18:C1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zoomScale="110" zoomScaleNormal="110" workbookViewId="0">
      <selection activeCell="F23" sqref="F23"/>
    </sheetView>
  </sheetViews>
  <sheetFormatPr defaultRowHeight="15" x14ac:dyDescent="0.25"/>
  <cols>
    <col min="2" max="2" width="6.7109375" customWidth="1"/>
    <col min="3" max="3" width="53.5703125" bestFit="1" customWidth="1"/>
    <col min="4" max="4" width="12" customWidth="1"/>
    <col min="5" max="5" width="12.140625" customWidth="1"/>
    <col min="6" max="6" width="11.7109375" customWidth="1"/>
    <col min="7" max="7" width="11.28515625" customWidth="1"/>
    <col min="8" max="8" width="12.5703125" customWidth="1"/>
    <col min="9" max="9" width="10.28515625" customWidth="1"/>
    <col min="10" max="10" width="10.85546875" customWidth="1"/>
    <col min="11" max="11" width="28.28515625" customWidth="1"/>
    <col min="12" max="12" width="20.5703125" customWidth="1"/>
    <col min="13" max="13" width="17.7109375" customWidth="1"/>
    <col min="14" max="14" width="20.85546875" customWidth="1"/>
  </cols>
  <sheetData>
    <row r="1" spans="2:14" ht="15.75" thickBot="1" x14ac:dyDescent="0.3"/>
    <row r="2" spans="2:14" ht="24" customHeight="1" thickBot="1" x14ac:dyDescent="0.3">
      <c r="B2" s="717" t="s">
        <v>0</v>
      </c>
      <c r="C2" s="718"/>
      <c r="D2" s="719" t="s">
        <v>640</v>
      </c>
      <c r="E2" s="720"/>
      <c r="F2" s="720"/>
      <c r="G2" s="720"/>
      <c r="H2" s="720"/>
      <c r="I2" s="718"/>
      <c r="K2" s="604"/>
      <c r="L2" s="721" t="s">
        <v>640</v>
      </c>
      <c r="M2" s="721"/>
      <c r="N2" s="721"/>
    </row>
    <row r="3" spans="2:14" ht="36.75" thickBot="1" x14ac:dyDescent="0.3">
      <c r="B3" s="561" t="s">
        <v>4</v>
      </c>
      <c r="C3" s="562" t="s">
        <v>5</v>
      </c>
      <c r="D3" s="562" t="s">
        <v>644</v>
      </c>
      <c r="E3" s="562" t="s">
        <v>665</v>
      </c>
      <c r="F3" s="562" t="s">
        <v>645</v>
      </c>
      <c r="G3" s="563" t="s">
        <v>641</v>
      </c>
      <c r="H3" s="562" t="s">
        <v>643</v>
      </c>
      <c r="I3" s="562" t="s">
        <v>642</v>
      </c>
      <c r="K3" s="604" t="s">
        <v>663</v>
      </c>
      <c r="L3" s="605" t="s">
        <v>644</v>
      </c>
      <c r="M3" s="605" t="s">
        <v>665</v>
      </c>
      <c r="N3" s="605" t="s">
        <v>645</v>
      </c>
    </row>
    <row r="4" spans="2:14" ht="15.75" thickBot="1" x14ac:dyDescent="0.3">
      <c r="B4" s="564" t="s">
        <v>20</v>
      </c>
      <c r="C4" s="565" t="s">
        <v>21</v>
      </c>
      <c r="D4" s="567">
        <v>7917</v>
      </c>
      <c r="E4" s="568">
        <v>35</v>
      </c>
      <c r="F4" s="567">
        <f>D4+E4</f>
        <v>7952</v>
      </c>
      <c r="G4" s="569">
        <v>0</v>
      </c>
      <c r="H4" s="567">
        <f>F4+G4</f>
        <v>7952</v>
      </c>
      <c r="I4" s="570">
        <f>G4/H4</f>
        <v>0</v>
      </c>
      <c r="K4" s="606" t="s">
        <v>553</v>
      </c>
      <c r="L4" s="607">
        <f>'ACT data'!I277</f>
        <v>6345</v>
      </c>
      <c r="M4" s="607">
        <f>'ACT data'!I276</f>
        <v>7325.36625</v>
      </c>
      <c r="N4" s="607">
        <f>L4+M4</f>
        <v>13670.366249999999</v>
      </c>
    </row>
    <row r="5" spans="2:14" ht="15.75" thickBot="1" x14ac:dyDescent="0.3">
      <c r="B5" s="564" t="s">
        <v>29</v>
      </c>
      <c r="C5" s="565" t="s">
        <v>30</v>
      </c>
      <c r="D5" s="567">
        <v>37165</v>
      </c>
      <c r="E5" s="567">
        <v>11996</v>
      </c>
      <c r="F5" s="567">
        <f t="shared" ref="F5:F18" si="0">D5+E5</f>
        <v>49161</v>
      </c>
      <c r="G5" s="571">
        <v>37073</v>
      </c>
      <c r="H5" s="567">
        <f t="shared" ref="H5:H18" si="1">F5+G5</f>
        <v>86234</v>
      </c>
      <c r="I5" s="570">
        <f t="shared" ref="I5:I19" si="2">G5/H5</f>
        <v>0.42991163578171021</v>
      </c>
      <c r="K5" s="606" t="s">
        <v>536</v>
      </c>
      <c r="L5" s="607">
        <f>'NSW data'!I276</f>
        <v>1641852.7060277164</v>
      </c>
      <c r="M5" s="607">
        <v>0</v>
      </c>
      <c r="N5" s="607">
        <f t="shared" ref="N5:N11" si="3">L5+M5</f>
        <v>1641852.7060277164</v>
      </c>
    </row>
    <row r="6" spans="2:14" ht="15.75" thickBot="1" x14ac:dyDescent="0.3">
      <c r="B6" s="564" t="s">
        <v>34</v>
      </c>
      <c r="C6" s="565" t="s">
        <v>35</v>
      </c>
      <c r="D6" s="567">
        <v>266759</v>
      </c>
      <c r="E6" s="568">
        <v>849</v>
      </c>
      <c r="F6" s="567">
        <f t="shared" si="0"/>
        <v>267608</v>
      </c>
      <c r="G6" s="571">
        <v>1823</v>
      </c>
      <c r="H6" s="567">
        <f t="shared" si="1"/>
        <v>269431</v>
      </c>
      <c r="I6" s="570">
        <f t="shared" si="2"/>
        <v>6.7661108038792866E-3</v>
      </c>
      <c r="K6" s="606" t="s">
        <v>552</v>
      </c>
      <c r="L6" s="607">
        <f>D49+D50</f>
        <v>35300</v>
      </c>
      <c r="M6" s="608">
        <f>5994.01</f>
        <v>5994.01</v>
      </c>
      <c r="N6" s="607">
        <f t="shared" si="3"/>
        <v>41294.01</v>
      </c>
    </row>
    <row r="7" spans="2:14" ht="15.75" thickBot="1" x14ac:dyDescent="0.3">
      <c r="B7" s="564" t="s">
        <v>38</v>
      </c>
      <c r="C7" s="565" t="s">
        <v>39</v>
      </c>
      <c r="D7" s="567">
        <v>295807</v>
      </c>
      <c r="E7" s="567">
        <v>35361</v>
      </c>
      <c r="F7" s="567">
        <f t="shared" si="0"/>
        <v>331168</v>
      </c>
      <c r="G7" s="571">
        <v>1724</v>
      </c>
      <c r="H7" s="567">
        <f t="shared" si="1"/>
        <v>332892</v>
      </c>
      <c r="I7" s="570">
        <f t="shared" si="2"/>
        <v>5.1788568064116891E-3</v>
      </c>
      <c r="K7" s="606" t="s">
        <v>560</v>
      </c>
      <c r="L7" s="607">
        <f>'QLD data'!I272</f>
        <v>1759040.3069999996</v>
      </c>
      <c r="M7" s="608">
        <v>6504.7339999999986</v>
      </c>
      <c r="N7" s="607">
        <f t="shared" si="3"/>
        <v>1765545.0409999995</v>
      </c>
    </row>
    <row r="8" spans="2:14" ht="15.75" thickBot="1" x14ac:dyDescent="0.3">
      <c r="B8" s="564" t="s">
        <v>97</v>
      </c>
      <c r="C8" s="565" t="s">
        <v>98</v>
      </c>
      <c r="D8" s="567">
        <v>1462</v>
      </c>
      <c r="E8" s="568">
        <v>8</v>
      </c>
      <c r="F8" s="567">
        <f t="shared" si="0"/>
        <v>1470</v>
      </c>
      <c r="G8" s="571">
        <v>20820</v>
      </c>
      <c r="H8" s="567">
        <f t="shared" si="1"/>
        <v>22290</v>
      </c>
      <c r="I8" s="570">
        <f t="shared" si="2"/>
        <v>0.93405114401076716</v>
      </c>
      <c r="K8" s="606" t="s">
        <v>539</v>
      </c>
      <c r="L8" s="607">
        <f>'SA data'!I276</f>
        <v>596015.06625167059</v>
      </c>
      <c r="M8" s="608">
        <v>5200.66</v>
      </c>
      <c r="N8" s="607">
        <f t="shared" si="3"/>
        <v>601215.72625167063</v>
      </c>
    </row>
    <row r="9" spans="2:14" ht="15.75" thickBot="1" x14ac:dyDescent="0.3">
      <c r="B9" s="564" t="s">
        <v>105</v>
      </c>
      <c r="C9" s="565" t="s">
        <v>106</v>
      </c>
      <c r="D9" s="567">
        <v>44441</v>
      </c>
      <c r="E9" s="567">
        <v>3917</v>
      </c>
      <c r="F9" s="567">
        <f t="shared" si="0"/>
        <v>48358</v>
      </c>
      <c r="G9" s="571">
        <v>166535</v>
      </c>
      <c r="H9" s="567">
        <f t="shared" si="1"/>
        <v>214893</v>
      </c>
      <c r="I9" s="570">
        <f t="shared" si="2"/>
        <v>0.77496707663814079</v>
      </c>
      <c r="K9" s="606" t="s">
        <v>562</v>
      </c>
      <c r="L9" s="607">
        <v>35820</v>
      </c>
      <c r="M9" s="608">
        <v>16029.409999999998</v>
      </c>
      <c r="N9" s="607">
        <f t="shared" si="3"/>
        <v>51849.409999999996</v>
      </c>
    </row>
    <row r="10" spans="2:14" ht="15.75" thickBot="1" x14ac:dyDescent="0.3">
      <c r="B10" s="564" t="s">
        <v>115</v>
      </c>
      <c r="C10" s="565" t="s">
        <v>116</v>
      </c>
      <c r="D10" s="567">
        <v>27985</v>
      </c>
      <c r="E10" s="567">
        <v>2309</v>
      </c>
      <c r="F10" s="567">
        <f t="shared" si="0"/>
        <v>30294</v>
      </c>
      <c r="G10" s="569">
        <v>454</v>
      </c>
      <c r="H10" s="567">
        <f t="shared" si="1"/>
        <v>30748</v>
      </c>
      <c r="I10" s="570">
        <f t="shared" si="2"/>
        <v>1.4765187979705998E-2</v>
      </c>
      <c r="K10" s="606" t="s">
        <v>561</v>
      </c>
      <c r="L10" s="607">
        <f>'VIC data'!I306</f>
        <v>1330445</v>
      </c>
      <c r="M10" s="608">
        <v>43725</v>
      </c>
      <c r="N10" s="607">
        <f t="shared" si="3"/>
        <v>1374170</v>
      </c>
    </row>
    <row r="11" spans="2:14" ht="15.75" thickBot="1" x14ac:dyDescent="0.3">
      <c r="B11" s="564" t="s">
        <v>127</v>
      </c>
      <c r="C11" s="565" t="s">
        <v>128</v>
      </c>
      <c r="D11" s="567">
        <v>2606</v>
      </c>
      <c r="E11" s="567">
        <v>1294</v>
      </c>
      <c r="F11" s="567">
        <f t="shared" si="0"/>
        <v>3900</v>
      </c>
      <c r="G11" s="571">
        <v>5552</v>
      </c>
      <c r="H11" s="567">
        <f t="shared" si="1"/>
        <v>9452</v>
      </c>
      <c r="I11" s="570">
        <f t="shared" si="2"/>
        <v>0.5873889123994922</v>
      </c>
      <c r="K11" s="606" t="s">
        <v>538</v>
      </c>
      <c r="L11" s="607">
        <f>'WA data'!K290</f>
        <v>664167.54999999993</v>
      </c>
      <c r="M11" s="608">
        <v>8141.7999999999993</v>
      </c>
      <c r="N11" s="607">
        <f t="shared" si="3"/>
        <v>672309.35</v>
      </c>
    </row>
    <row r="12" spans="2:14" ht="15.75" thickBot="1" x14ac:dyDescent="0.3">
      <c r="B12" s="564" t="s">
        <v>139</v>
      </c>
      <c r="C12" s="565" t="s">
        <v>140</v>
      </c>
      <c r="D12" s="567">
        <v>601848</v>
      </c>
      <c r="E12" s="567">
        <v>12041</v>
      </c>
      <c r="F12" s="567">
        <f t="shared" si="0"/>
        <v>613889</v>
      </c>
      <c r="G12" s="571">
        <v>49666</v>
      </c>
      <c r="H12" s="567">
        <f t="shared" si="1"/>
        <v>663555</v>
      </c>
      <c r="I12" s="570">
        <f t="shared" si="2"/>
        <v>7.4848354695541436E-2</v>
      </c>
      <c r="K12" s="609" t="s">
        <v>643</v>
      </c>
      <c r="L12" s="610">
        <f>SUM(L4:L11)</f>
        <v>6068985.6292793863</v>
      </c>
      <c r="M12" s="610">
        <f t="shared" ref="M12:N12" si="4">SUM(M4:M11)</f>
        <v>92920.980250000008</v>
      </c>
      <c r="N12" s="610">
        <f t="shared" si="4"/>
        <v>6161906.6095293863</v>
      </c>
    </row>
    <row r="13" spans="2:14" ht="15.75" thickBot="1" x14ac:dyDescent="0.3">
      <c r="B13" s="564" t="s">
        <v>157</v>
      </c>
      <c r="C13" s="599" t="s">
        <v>158</v>
      </c>
      <c r="D13" s="567">
        <f>'NSW data'!I160+'QLD data'!I150+'SA data'!I160+'VIC data'!I181+'WA data'!K164+35820</f>
        <v>2129652.3872793866</v>
      </c>
      <c r="E13" s="567">
        <v>8695</v>
      </c>
      <c r="F13" s="567">
        <f t="shared" si="0"/>
        <v>2138347.3872793866</v>
      </c>
      <c r="G13" s="569">
        <v>0</v>
      </c>
      <c r="H13" s="567">
        <f t="shared" si="1"/>
        <v>2138347.3872793866</v>
      </c>
      <c r="I13" s="570">
        <f t="shared" si="2"/>
        <v>0</v>
      </c>
    </row>
    <row r="14" spans="2:14" ht="15.75" thickBot="1" x14ac:dyDescent="0.3">
      <c r="B14" s="564" t="s">
        <v>23</v>
      </c>
      <c r="C14" s="565" t="s">
        <v>167</v>
      </c>
      <c r="D14" s="567">
        <v>88698</v>
      </c>
      <c r="E14" s="568">
        <v>7</v>
      </c>
      <c r="F14" s="567">
        <f t="shared" si="0"/>
        <v>88705</v>
      </c>
      <c r="G14" s="569">
        <v>0</v>
      </c>
      <c r="H14" s="567">
        <f t="shared" si="1"/>
        <v>88705</v>
      </c>
      <c r="I14" s="570">
        <f t="shared" si="2"/>
        <v>0</v>
      </c>
    </row>
    <row r="15" spans="2:14" ht="15.75" thickBot="1" x14ac:dyDescent="0.3">
      <c r="B15" s="564" t="s">
        <v>172</v>
      </c>
      <c r="C15" s="565" t="s">
        <v>173</v>
      </c>
      <c r="D15" s="567">
        <v>18553</v>
      </c>
      <c r="E15" s="567">
        <v>1603</v>
      </c>
      <c r="F15" s="567">
        <f t="shared" si="0"/>
        <v>20156</v>
      </c>
      <c r="G15" s="569">
        <v>453</v>
      </c>
      <c r="H15" s="567">
        <f t="shared" si="1"/>
        <v>20609</v>
      </c>
      <c r="I15" s="570">
        <f t="shared" si="2"/>
        <v>2.1980688048910669E-2</v>
      </c>
    </row>
    <row r="16" spans="2:14" ht="15.75" thickBot="1" x14ac:dyDescent="0.3">
      <c r="B16" s="564" t="s">
        <v>194</v>
      </c>
      <c r="C16" s="600" t="s">
        <v>195</v>
      </c>
      <c r="D16" s="567">
        <f>'NSW data'!I210+'QLD data'!I208+'SA data'!I210+'VIC data'!I237+'WA data'!K214+'ACT data'!I277+D49+D50+8</f>
        <v>2422491.0480000004</v>
      </c>
      <c r="E16" s="567">
        <f>13361</f>
        <v>13361</v>
      </c>
      <c r="F16" s="567">
        <f t="shared" si="0"/>
        <v>2435852.0480000004</v>
      </c>
      <c r="G16" s="571">
        <v>4101</v>
      </c>
      <c r="H16" s="567">
        <f t="shared" si="1"/>
        <v>2439953.0480000004</v>
      </c>
      <c r="I16" s="570">
        <f t="shared" si="2"/>
        <v>1.6807700473423204E-3</v>
      </c>
      <c r="K16" s="566"/>
    </row>
    <row r="17" spans="2:13" ht="15.75" thickBot="1" x14ac:dyDescent="0.3">
      <c r="B17" s="564" t="s">
        <v>236</v>
      </c>
      <c r="C17" s="565" t="s">
        <v>237</v>
      </c>
      <c r="D17" s="567">
        <v>59946</v>
      </c>
      <c r="E17" s="568">
        <v>909</v>
      </c>
      <c r="F17" s="567">
        <f t="shared" si="0"/>
        <v>60855</v>
      </c>
      <c r="G17" s="571">
        <v>2046</v>
      </c>
      <c r="H17" s="567">
        <f t="shared" si="1"/>
        <v>62901</v>
      </c>
      <c r="I17" s="570">
        <f t="shared" si="2"/>
        <v>3.2527304812324132E-2</v>
      </c>
    </row>
    <row r="18" spans="2:13" ht="15.75" thickBot="1" x14ac:dyDescent="0.3">
      <c r="B18" s="564" t="s">
        <v>248</v>
      </c>
      <c r="C18" s="565" t="s">
        <v>249</v>
      </c>
      <c r="D18" s="567">
        <v>63655</v>
      </c>
      <c r="E18" s="568">
        <v>536</v>
      </c>
      <c r="F18" s="567">
        <f t="shared" si="0"/>
        <v>64191</v>
      </c>
      <c r="G18" s="571">
        <v>11590</v>
      </c>
      <c r="H18" s="567">
        <f t="shared" si="1"/>
        <v>75781</v>
      </c>
      <c r="I18" s="570">
        <f t="shared" si="2"/>
        <v>0.15294071073224158</v>
      </c>
      <c r="L18" s="566">
        <f>L12-D19</f>
        <v>0.19399999920278788</v>
      </c>
      <c r="M18" s="566">
        <f>M12-E19</f>
        <v>-1.9749999992200173E-2</v>
      </c>
    </row>
    <row r="19" spans="2:13" ht="15.75" thickBot="1" x14ac:dyDescent="0.3">
      <c r="B19" s="572" t="s">
        <v>643</v>
      </c>
      <c r="C19" s="573"/>
      <c r="D19" s="574">
        <f>SUM(D4:D18)</f>
        <v>6068985.435279387</v>
      </c>
      <c r="E19" s="574">
        <f>SUM(E4:E18)</f>
        <v>92921</v>
      </c>
      <c r="F19" s="574">
        <f>SUM(F4:F18)</f>
        <v>6161906.435279387</v>
      </c>
      <c r="G19" s="574">
        <f>SUM(G4:G18)</f>
        <v>301837</v>
      </c>
      <c r="H19" s="574">
        <f>SUM(H4:H18)</f>
        <v>6463743.435279387</v>
      </c>
      <c r="I19" s="575">
        <f t="shared" si="2"/>
        <v>4.6696933908694581E-2</v>
      </c>
    </row>
    <row r="21" spans="2:13" s="586" customFormat="1" ht="12" x14ac:dyDescent="0.2">
      <c r="B21" s="587" t="s">
        <v>264</v>
      </c>
    </row>
    <row r="22" spans="2:13" s="586" customFormat="1" ht="12" x14ac:dyDescent="0.2">
      <c r="B22" s="585" t="s">
        <v>648</v>
      </c>
    </row>
    <row r="23" spans="2:13" s="586" customFormat="1" ht="12" x14ac:dyDescent="0.2">
      <c r="B23" s="585" t="s">
        <v>649</v>
      </c>
    </row>
    <row r="24" spans="2:13" s="586" customFormat="1" ht="12" x14ac:dyDescent="0.2">
      <c r="B24" s="585" t="s">
        <v>650</v>
      </c>
    </row>
    <row r="25" spans="2:13" s="586" customFormat="1" ht="12" x14ac:dyDescent="0.2">
      <c r="B25" s="585" t="s">
        <v>670</v>
      </c>
    </row>
    <row r="26" spans="2:13" s="586" customFormat="1" ht="12" x14ac:dyDescent="0.2">
      <c r="B26" s="585" t="s">
        <v>667</v>
      </c>
    </row>
    <row r="27" spans="2:13" s="586" customFormat="1" ht="12" x14ac:dyDescent="0.2">
      <c r="B27" s="585" t="s">
        <v>669</v>
      </c>
    </row>
    <row r="28" spans="2:13" x14ac:dyDescent="0.25">
      <c r="E28" s="598">
        <f>E19/(E19+D19)</f>
        <v>1.5079910897054519E-2</v>
      </c>
    </row>
    <row r="29" spans="2:13" x14ac:dyDescent="0.25">
      <c r="B29" s="602" t="s">
        <v>651</v>
      </c>
      <c r="C29" s="603"/>
    </row>
    <row r="30" spans="2:13" x14ac:dyDescent="0.25">
      <c r="B30" s="240"/>
    </row>
    <row r="31" spans="2:13" x14ac:dyDescent="0.25">
      <c r="C31" s="240" t="s">
        <v>658</v>
      </c>
    </row>
    <row r="32" spans="2:13" ht="45" x14ac:dyDescent="0.25">
      <c r="C32" t="s">
        <v>652</v>
      </c>
      <c r="D32" s="219" t="s">
        <v>653</v>
      </c>
      <c r="E32" s="219" t="s">
        <v>654</v>
      </c>
    </row>
    <row r="33" spans="3:5" x14ac:dyDescent="0.25">
      <c r="C33" t="s">
        <v>655</v>
      </c>
      <c r="D33" s="601">
        <v>371600</v>
      </c>
      <c r="E33" s="566">
        <v>371600</v>
      </c>
    </row>
    <row r="34" spans="3:5" x14ac:dyDescent="0.25">
      <c r="C34" t="s">
        <v>656</v>
      </c>
      <c r="D34" s="601">
        <v>434900</v>
      </c>
      <c r="E34" s="566">
        <v>434900</v>
      </c>
    </row>
    <row r="36" spans="3:5" x14ac:dyDescent="0.25">
      <c r="C36" s="240" t="s">
        <v>659</v>
      </c>
    </row>
    <row r="38" spans="3:5" ht="45" x14ac:dyDescent="0.25">
      <c r="C38" t="s">
        <v>652</v>
      </c>
      <c r="D38" s="219" t="s">
        <v>653</v>
      </c>
      <c r="E38" s="219" t="s">
        <v>654</v>
      </c>
    </row>
    <row r="39" spans="3:5" x14ac:dyDescent="0.25">
      <c r="C39" t="s">
        <v>657</v>
      </c>
      <c r="D39" s="566">
        <v>5000</v>
      </c>
      <c r="E39" s="566">
        <v>5000</v>
      </c>
    </row>
    <row r="40" spans="3:5" x14ac:dyDescent="0.25">
      <c r="C40" t="s">
        <v>369</v>
      </c>
      <c r="D40" s="566">
        <v>3600</v>
      </c>
      <c r="E40" s="566">
        <v>3600</v>
      </c>
    </row>
    <row r="42" spans="3:5" x14ac:dyDescent="0.25">
      <c r="C42" s="240" t="s">
        <v>660</v>
      </c>
    </row>
    <row r="43" spans="3:5" ht="45" x14ac:dyDescent="0.25">
      <c r="C43" t="s">
        <v>652</v>
      </c>
      <c r="D43" s="219" t="s">
        <v>653</v>
      </c>
      <c r="E43" s="219" t="s">
        <v>654</v>
      </c>
    </row>
    <row r="44" spans="3:5" x14ac:dyDescent="0.25">
      <c r="C44" t="s">
        <v>657</v>
      </c>
      <c r="D44" s="601">
        <v>4700</v>
      </c>
      <c r="E44" s="566">
        <v>4700</v>
      </c>
    </row>
    <row r="45" spans="3:5" x14ac:dyDescent="0.25">
      <c r="C45" t="s">
        <v>369</v>
      </c>
      <c r="D45" s="601">
        <v>3300</v>
      </c>
      <c r="E45" s="566">
        <v>3300</v>
      </c>
    </row>
    <row r="47" spans="3:5" x14ac:dyDescent="0.25">
      <c r="C47" s="240" t="s">
        <v>661</v>
      </c>
    </row>
    <row r="48" spans="3:5" ht="45" x14ac:dyDescent="0.25">
      <c r="C48" t="s">
        <v>652</v>
      </c>
      <c r="D48" s="219" t="s">
        <v>653</v>
      </c>
      <c r="E48" s="219" t="s">
        <v>654</v>
      </c>
    </row>
    <row r="49" spans="3:5" x14ac:dyDescent="0.25">
      <c r="C49" t="s">
        <v>657</v>
      </c>
      <c r="D49" s="601">
        <v>20700</v>
      </c>
      <c r="E49" s="566">
        <v>20700</v>
      </c>
    </row>
    <row r="50" spans="3:5" x14ac:dyDescent="0.25">
      <c r="C50" t="s">
        <v>369</v>
      </c>
      <c r="D50" s="601">
        <v>14600</v>
      </c>
      <c r="E50" s="566">
        <v>14600</v>
      </c>
    </row>
    <row r="52" spans="3:5" x14ac:dyDescent="0.25">
      <c r="C52" s="240" t="s">
        <v>662</v>
      </c>
    </row>
    <row r="53" spans="3:5" ht="45" x14ac:dyDescent="0.25">
      <c r="C53" t="s">
        <v>652</v>
      </c>
      <c r="D53" s="219" t="s">
        <v>653</v>
      </c>
      <c r="E53" s="219" t="s">
        <v>654</v>
      </c>
    </row>
    <row r="54" spans="3:5" x14ac:dyDescent="0.25">
      <c r="C54" t="s">
        <v>657</v>
      </c>
      <c r="D54" s="566"/>
      <c r="E54" s="601">
        <v>536338</v>
      </c>
    </row>
  </sheetData>
  <sheetProtection password="F167" sheet="1" objects="1" scenarios="1"/>
  <mergeCells count="3">
    <mergeCell ref="B2:C2"/>
    <mergeCell ref="D2:I2"/>
    <mergeCell ref="L2:N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77"/>
  <sheetViews>
    <sheetView topLeftCell="B2" zoomScaleNormal="100" workbookViewId="0">
      <selection activeCell="C31" sqref="C31:C33"/>
    </sheetView>
  </sheetViews>
  <sheetFormatPr defaultRowHeight="15" x14ac:dyDescent="0.25"/>
  <cols>
    <col min="1" max="1" width="5.28515625" customWidth="1"/>
    <col min="3" max="3" width="60" bestFit="1" customWidth="1"/>
    <col min="4" max="4" width="27.7109375" bestFit="1" customWidth="1"/>
    <col min="5" max="5" width="26.42578125" bestFit="1" customWidth="1"/>
    <col min="6" max="6" width="26.7109375" bestFit="1" customWidth="1"/>
    <col min="7" max="7" width="19.28515625" bestFit="1" customWidth="1"/>
    <col min="8" max="8" width="20.28515625" bestFit="1" customWidth="1"/>
    <col min="9" max="9" width="27.5703125" style="397" customWidth="1"/>
    <col min="10" max="10" width="26.5703125" customWidth="1"/>
    <col min="11" max="11" width="27.5703125" customWidth="1"/>
    <col min="12" max="12" width="38.7109375" customWidth="1"/>
    <col min="13" max="13" width="24.85546875" customWidth="1"/>
    <col min="14" max="15" width="26.5703125" customWidth="1"/>
    <col min="16" max="16" width="27.42578125" customWidth="1"/>
    <col min="17" max="17" width="26.42578125" bestFit="1" customWidth="1"/>
  </cols>
  <sheetData>
    <row r="2" spans="2:17" x14ac:dyDescent="0.25">
      <c r="B2" s="615" t="s">
        <v>0</v>
      </c>
      <c r="C2" s="616"/>
      <c r="D2" s="616"/>
      <c r="E2" s="616"/>
      <c r="F2" s="616"/>
      <c r="G2" s="616"/>
      <c r="H2" s="617"/>
      <c r="I2" s="371" t="s">
        <v>1</v>
      </c>
      <c r="J2" s="615" t="s">
        <v>2</v>
      </c>
      <c r="K2" s="617"/>
      <c r="L2" s="1"/>
      <c r="M2" s="616" t="s">
        <v>3</v>
      </c>
      <c r="N2" s="616"/>
      <c r="O2" s="616"/>
      <c r="P2" s="616"/>
      <c r="Q2" s="617"/>
    </row>
    <row r="3" spans="2:17" x14ac:dyDescent="0.25">
      <c r="B3" s="2" t="s">
        <v>4</v>
      </c>
      <c r="C3" s="3" t="s">
        <v>5</v>
      </c>
      <c r="D3" s="4" t="s">
        <v>6</v>
      </c>
      <c r="E3" s="2" t="s">
        <v>7</v>
      </c>
      <c r="F3" s="2" t="s">
        <v>8</v>
      </c>
      <c r="G3" s="2" t="s">
        <v>9</v>
      </c>
      <c r="H3" s="2" t="s">
        <v>10</v>
      </c>
      <c r="I3" s="372" t="s">
        <v>11</v>
      </c>
      <c r="J3" s="5" t="s">
        <v>12</v>
      </c>
      <c r="K3" s="5" t="s">
        <v>13</v>
      </c>
      <c r="L3" s="5" t="s">
        <v>14</v>
      </c>
      <c r="M3" s="5" t="s">
        <v>15</v>
      </c>
      <c r="N3" s="5" t="s">
        <v>16</v>
      </c>
      <c r="O3" s="5" t="s">
        <v>17</v>
      </c>
      <c r="P3" s="5" t="s">
        <v>18</v>
      </c>
      <c r="Q3" s="5" t="s">
        <v>19</v>
      </c>
    </row>
    <row r="4" spans="2:17" x14ac:dyDescent="0.25">
      <c r="B4" s="6" t="s">
        <v>20</v>
      </c>
      <c r="C4" s="7" t="s">
        <v>21</v>
      </c>
      <c r="D4" s="8"/>
      <c r="E4" s="8"/>
      <c r="F4" s="8"/>
      <c r="G4" s="8"/>
      <c r="H4" s="9"/>
      <c r="I4" s="373">
        <f>SUM(I5:I7)</f>
        <v>0</v>
      </c>
      <c r="J4" s="10">
        <f t="shared" ref="J4:Q4" si="0">SUM(J5:J7)</f>
        <v>0</v>
      </c>
      <c r="K4" s="10">
        <f t="shared" si="0"/>
        <v>0</v>
      </c>
      <c r="L4" s="10">
        <f t="shared" si="0"/>
        <v>0</v>
      </c>
      <c r="M4" s="10">
        <f t="shared" si="0"/>
        <v>0</v>
      </c>
      <c r="N4" s="10">
        <f t="shared" si="0"/>
        <v>0</v>
      </c>
      <c r="O4" s="10">
        <f t="shared" si="0"/>
        <v>0</v>
      </c>
      <c r="P4" s="10">
        <f t="shared" si="0"/>
        <v>0</v>
      </c>
      <c r="Q4" s="10">
        <f t="shared" si="0"/>
        <v>0</v>
      </c>
    </row>
    <row r="5" spans="2:17" x14ac:dyDescent="0.25">
      <c r="B5" s="11"/>
      <c r="C5" s="618" t="s">
        <v>22</v>
      </c>
      <c r="D5" s="11" t="s">
        <v>23</v>
      </c>
      <c r="E5" s="11" t="s">
        <v>24</v>
      </c>
      <c r="F5" s="11">
        <v>1935</v>
      </c>
      <c r="G5" s="11">
        <v>6.1</v>
      </c>
      <c r="H5" s="11" t="s">
        <v>25</v>
      </c>
      <c r="I5" s="374"/>
      <c r="J5" s="11"/>
      <c r="K5" s="11"/>
      <c r="L5" s="11"/>
      <c r="M5" s="11"/>
      <c r="N5" s="11"/>
      <c r="O5" s="11"/>
      <c r="P5" s="11"/>
      <c r="Q5" s="11"/>
    </row>
    <row r="6" spans="2:17" x14ac:dyDescent="0.25">
      <c r="B6" s="12"/>
      <c r="C6" s="618"/>
      <c r="D6" s="12" t="s">
        <v>26</v>
      </c>
      <c r="E6" s="12" t="s">
        <v>24</v>
      </c>
      <c r="F6" s="12">
        <v>1935</v>
      </c>
      <c r="G6" s="12">
        <v>6.1</v>
      </c>
      <c r="H6" s="12" t="s">
        <v>25</v>
      </c>
      <c r="I6" s="374"/>
      <c r="J6" s="12"/>
      <c r="K6" s="12"/>
      <c r="L6" s="12"/>
      <c r="M6" s="12"/>
      <c r="N6" s="12"/>
      <c r="O6" s="12"/>
      <c r="P6" s="12"/>
      <c r="Q6" s="12"/>
    </row>
    <row r="7" spans="2:17" x14ac:dyDescent="0.25">
      <c r="B7" s="13"/>
      <c r="C7" s="618"/>
      <c r="D7" s="13" t="s">
        <v>27</v>
      </c>
      <c r="E7" s="13" t="s">
        <v>24</v>
      </c>
      <c r="F7" s="13" t="s">
        <v>28</v>
      </c>
      <c r="G7" s="13">
        <v>6.1</v>
      </c>
      <c r="H7" s="13" t="s">
        <v>25</v>
      </c>
      <c r="I7" s="374"/>
      <c r="J7" s="13"/>
      <c r="K7" s="13"/>
      <c r="L7" s="13"/>
      <c r="M7" s="13"/>
      <c r="N7" s="13"/>
      <c r="O7" s="13"/>
      <c r="P7" s="13"/>
      <c r="Q7" s="13"/>
    </row>
    <row r="8" spans="2:17" x14ac:dyDescent="0.25">
      <c r="B8" s="14" t="s">
        <v>29</v>
      </c>
      <c r="C8" s="7" t="s">
        <v>30</v>
      </c>
      <c r="D8" s="15"/>
      <c r="E8" s="15"/>
      <c r="F8" s="15"/>
      <c r="G8" s="15"/>
      <c r="H8" s="16"/>
      <c r="I8" s="375">
        <f>SUM(I9:I11)</f>
        <v>471.5</v>
      </c>
      <c r="J8" s="17">
        <f t="shared" ref="J8:Q8" si="1">SUM(J9:J11)</f>
        <v>471.5</v>
      </c>
      <c r="K8" s="17">
        <f t="shared" si="1"/>
        <v>0</v>
      </c>
      <c r="L8" s="17">
        <f t="shared" si="1"/>
        <v>0.14319999999999999</v>
      </c>
      <c r="M8" s="17">
        <f t="shared" si="1"/>
        <v>0</v>
      </c>
      <c r="N8" s="17">
        <f t="shared" si="1"/>
        <v>0</v>
      </c>
      <c r="O8" s="17">
        <f t="shared" si="1"/>
        <v>0</v>
      </c>
      <c r="P8" s="17">
        <f t="shared" si="1"/>
        <v>0</v>
      </c>
      <c r="Q8" s="17">
        <f t="shared" si="1"/>
        <v>0</v>
      </c>
    </row>
    <row r="9" spans="2:17" x14ac:dyDescent="0.25">
      <c r="B9" s="11"/>
      <c r="C9" s="619" t="s">
        <v>31</v>
      </c>
      <c r="D9" s="11" t="s">
        <v>23</v>
      </c>
      <c r="E9" s="11" t="s">
        <v>32</v>
      </c>
      <c r="F9" s="18" t="s">
        <v>33</v>
      </c>
      <c r="G9" s="11">
        <v>8</v>
      </c>
      <c r="H9" s="11" t="s">
        <v>25</v>
      </c>
      <c r="I9" s="374">
        <v>471.5</v>
      </c>
      <c r="J9" s="11">
        <v>471.5</v>
      </c>
      <c r="K9" s="11"/>
      <c r="L9" s="11">
        <v>0.14319999999999999</v>
      </c>
      <c r="M9" s="11"/>
      <c r="N9" s="11"/>
      <c r="O9" s="11"/>
      <c r="P9" s="11"/>
      <c r="Q9" s="11"/>
    </row>
    <row r="10" spans="2:17" x14ac:dyDescent="0.25">
      <c r="B10" s="12"/>
      <c r="C10" s="619"/>
      <c r="D10" s="12" t="s">
        <v>26</v>
      </c>
      <c r="E10" s="12" t="s">
        <v>32</v>
      </c>
      <c r="F10" s="19" t="s">
        <v>33</v>
      </c>
      <c r="G10" s="12">
        <v>8</v>
      </c>
      <c r="H10" s="12" t="s">
        <v>25</v>
      </c>
      <c r="I10" s="376"/>
      <c r="J10" s="12"/>
      <c r="K10" s="12"/>
      <c r="L10" s="12"/>
      <c r="M10" s="12"/>
      <c r="N10" s="12"/>
      <c r="O10" s="12"/>
      <c r="P10" s="12"/>
      <c r="Q10" s="12"/>
    </row>
    <row r="11" spans="2:17" x14ac:dyDescent="0.25">
      <c r="B11" s="13"/>
      <c r="C11" s="619"/>
      <c r="D11" s="13" t="s">
        <v>27</v>
      </c>
      <c r="E11" s="13" t="s">
        <v>32</v>
      </c>
      <c r="F11" s="20" t="s">
        <v>33</v>
      </c>
      <c r="G11" s="13">
        <v>8</v>
      </c>
      <c r="H11" s="13" t="s">
        <v>25</v>
      </c>
      <c r="I11" s="377"/>
      <c r="J11" s="13"/>
      <c r="K11" s="13"/>
      <c r="L11" s="13"/>
      <c r="M11" s="13"/>
      <c r="N11" s="13"/>
      <c r="O11" s="13"/>
      <c r="P11" s="13"/>
      <c r="Q11" s="13"/>
    </row>
    <row r="12" spans="2:17" x14ac:dyDescent="0.25">
      <c r="B12" s="14" t="s">
        <v>34</v>
      </c>
      <c r="C12" s="7" t="s">
        <v>35</v>
      </c>
      <c r="D12" s="15"/>
      <c r="E12" s="15"/>
      <c r="F12" s="22"/>
      <c r="G12" s="15"/>
      <c r="H12" s="16"/>
      <c r="I12" s="375">
        <f>SUM(I13:I15)</f>
        <v>1.06925</v>
      </c>
      <c r="J12" s="17">
        <f t="shared" ref="J12:Q12" si="2">SUM(J13:J15)</f>
        <v>1.06925</v>
      </c>
      <c r="K12" s="17">
        <f t="shared" si="2"/>
        <v>0</v>
      </c>
      <c r="L12" s="17">
        <f t="shared" si="2"/>
        <v>0.05</v>
      </c>
      <c r="M12" s="17">
        <f t="shared" si="2"/>
        <v>0</v>
      </c>
      <c r="N12" s="17">
        <f t="shared" si="2"/>
        <v>0</v>
      </c>
      <c r="O12" s="17">
        <f t="shared" si="2"/>
        <v>0</v>
      </c>
      <c r="P12" s="17">
        <f t="shared" si="2"/>
        <v>0</v>
      </c>
      <c r="Q12" s="17">
        <f t="shared" si="2"/>
        <v>0</v>
      </c>
    </row>
    <row r="13" spans="2:17" x14ac:dyDescent="0.25">
      <c r="B13" s="11"/>
      <c r="C13" s="619" t="s">
        <v>36</v>
      </c>
      <c r="D13" s="11" t="s">
        <v>23</v>
      </c>
      <c r="E13" s="11" t="s">
        <v>37</v>
      </c>
      <c r="F13" s="18" t="s">
        <v>33</v>
      </c>
      <c r="G13" s="11">
        <v>8</v>
      </c>
      <c r="H13" s="11" t="s">
        <v>25</v>
      </c>
      <c r="I13" s="378">
        <f>1069.25/1000</f>
        <v>1.06925</v>
      </c>
      <c r="J13" s="23">
        <f>1069.25/1000</f>
        <v>1.06925</v>
      </c>
      <c r="K13" s="11"/>
      <c r="L13" s="11">
        <v>0.05</v>
      </c>
      <c r="M13" s="11"/>
      <c r="N13" s="11"/>
      <c r="O13" s="11"/>
      <c r="P13" s="11"/>
      <c r="Q13" s="11"/>
    </row>
    <row r="14" spans="2:17" x14ac:dyDescent="0.25">
      <c r="B14" s="12"/>
      <c r="C14" s="619"/>
      <c r="D14" s="12" t="s">
        <v>26</v>
      </c>
      <c r="E14" s="12" t="s">
        <v>37</v>
      </c>
      <c r="F14" s="19" t="s">
        <v>33</v>
      </c>
      <c r="G14" s="12">
        <v>8</v>
      </c>
      <c r="H14" s="12" t="s">
        <v>25</v>
      </c>
      <c r="I14" s="376"/>
      <c r="J14" s="12"/>
      <c r="K14" s="12"/>
      <c r="L14" s="12"/>
      <c r="M14" s="12"/>
      <c r="N14" s="12"/>
      <c r="O14" s="12"/>
      <c r="P14" s="12"/>
      <c r="Q14" s="12"/>
    </row>
    <row r="15" spans="2:17" x14ac:dyDescent="0.25">
      <c r="B15" s="13"/>
      <c r="C15" s="619"/>
      <c r="D15" s="13" t="s">
        <v>27</v>
      </c>
      <c r="E15" s="13" t="s">
        <v>37</v>
      </c>
      <c r="F15" s="20" t="s">
        <v>33</v>
      </c>
      <c r="G15" s="13">
        <v>8</v>
      </c>
      <c r="H15" s="13" t="s">
        <v>25</v>
      </c>
      <c r="I15" s="377"/>
      <c r="J15" s="13"/>
      <c r="K15" s="13"/>
      <c r="L15" s="13"/>
      <c r="M15" s="13"/>
      <c r="N15" s="13"/>
      <c r="O15" s="13"/>
      <c r="P15" s="13"/>
      <c r="Q15" s="13"/>
    </row>
    <row r="16" spans="2:17" x14ac:dyDescent="0.25">
      <c r="B16" s="14" t="s">
        <v>38</v>
      </c>
      <c r="C16" s="7" t="s">
        <v>39</v>
      </c>
      <c r="D16" s="15"/>
      <c r="E16" s="15"/>
      <c r="F16" s="22"/>
      <c r="G16" s="15"/>
      <c r="H16" s="16"/>
      <c r="I16" s="375">
        <f>SUM(I17:I85)</f>
        <v>30.827000000000002</v>
      </c>
      <c r="J16" s="17">
        <f t="shared" ref="J16:Q16" si="3">SUM(J17:J85)</f>
        <v>30.827000000000002</v>
      </c>
      <c r="K16" s="17">
        <f t="shared" si="3"/>
        <v>0</v>
      </c>
      <c r="L16" s="17">
        <f t="shared" si="3"/>
        <v>1.68</v>
      </c>
      <c r="M16" s="17">
        <f t="shared" si="3"/>
        <v>0</v>
      </c>
      <c r="N16" s="17">
        <f t="shared" si="3"/>
        <v>0</v>
      </c>
      <c r="O16" s="17">
        <f t="shared" si="3"/>
        <v>0</v>
      </c>
      <c r="P16" s="17">
        <f t="shared" si="3"/>
        <v>0</v>
      </c>
      <c r="Q16" s="17">
        <f t="shared" si="3"/>
        <v>30.73</v>
      </c>
    </row>
    <row r="17" spans="2:17" x14ac:dyDescent="0.25">
      <c r="B17" s="11"/>
      <c r="C17" s="620" t="s">
        <v>40</v>
      </c>
      <c r="D17" s="11" t="s">
        <v>23</v>
      </c>
      <c r="E17" s="11" t="s">
        <v>41</v>
      </c>
      <c r="F17" s="18">
        <v>3281</v>
      </c>
      <c r="G17" s="11">
        <v>6.1</v>
      </c>
      <c r="H17" s="11" t="s">
        <v>25</v>
      </c>
      <c r="I17" s="374"/>
      <c r="J17" s="11"/>
      <c r="K17" s="11"/>
      <c r="L17" s="11"/>
      <c r="M17" s="11"/>
      <c r="N17" s="11"/>
      <c r="O17" s="11"/>
      <c r="P17" s="11"/>
      <c r="Q17" s="11"/>
    </row>
    <row r="18" spans="2:17" x14ac:dyDescent="0.25">
      <c r="B18" s="12"/>
      <c r="C18" s="621"/>
      <c r="D18" s="12" t="s">
        <v>26</v>
      </c>
      <c r="E18" s="12" t="s">
        <v>41</v>
      </c>
      <c r="F18" s="19">
        <v>3281</v>
      </c>
      <c r="G18" s="12">
        <v>6.1</v>
      </c>
      <c r="H18" s="12" t="s">
        <v>25</v>
      </c>
      <c r="I18" s="376"/>
      <c r="J18" s="12"/>
      <c r="K18" s="12"/>
      <c r="L18" s="12"/>
      <c r="M18" s="12"/>
      <c r="N18" s="12"/>
      <c r="O18" s="12"/>
      <c r="P18" s="12"/>
      <c r="Q18" s="12"/>
    </row>
    <row r="19" spans="2:17" x14ac:dyDescent="0.25">
      <c r="B19" s="13"/>
      <c r="C19" s="622"/>
      <c r="D19" s="13" t="s">
        <v>27</v>
      </c>
      <c r="E19" s="13" t="s">
        <v>41</v>
      </c>
      <c r="F19" s="20">
        <v>3281</v>
      </c>
      <c r="G19" s="13">
        <v>6.1</v>
      </c>
      <c r="H19" s="13" t="s">
        <v>25</v>
      </c>
      <c r="I19" s="377"/>
      <c r="J19" s="13"/>
      <c r="K19" s="13"/>
      <c r="L19" s="13"/>
      <c r="M19" s="13"/>
      <c r="N19" s="13"/>
      <c r="O19" s="13"/>
      <c r="P19" s="13"/>
      <c r="Q19" s="13"/>
    </row>
    <row r="20" spans="2:17" x14ac:dyDescent="0.25">
      <c r="B20" s="11"/>
      <c r="C20" s="620" t="s">
        <v>42</v>
      </c>
      <c r="D20" s="12" t="s">
        <v>23</v>
      </c>
      <c r="E20" s="12" t="s">
        <v>43</v>
      </c>
      <c r="F20" s="19">
        <v>3287</v>
      </c>
      <c r="G20" s="12">
        <v>6</v>
      </c>
      <c r="H20" s="12" t="s">
        <v>25</v>
      </c>
      <c r="I20" s="376"/>
      <c r="J20" s="12"/>
      <c r="K20" s="12"/>
      <c r="L20" s="12"/>
      <c r="M20" s="12"/>
      <c r="N20" s="12"/>
      <c r="O20" s="12"/>
      <c r="P20" s="12"/>
      <c r="Q20" s="12"/>
    </row>
    <row r="21" spans="2:17" x14ac:dyDescent="0.25">
      <c r="B21" s="12"/>
      <c r="C21" s="621"/>
      <c r="D21" s="12" t="s">
        <v>26</v>
      </c>
      <c r="E21" s="12" t="s">
        <v>43</v>
      </c>
      <c r="F21" s="19">
        <v>3287</v>
      </c>
      <c r="G21" s="12">
        <v>6</v>
      </c>
      <c r="H21" s="12" t="s">
        <v>25</v>
      </c>
      <c r="I21" s="376"/>
      <c r="J21" s="12"/>
      <c r="K21" s="12"/>
      <c r="L21" s="12"/>
      <c r="M21" s="12"/>
      <c r="N21" s="12"/>
      <c r="O21" s="12"/>
      <c r="P21" s="12"/>
      <c r="Q21" s="12"/>
    </row>
    <row r="22" spans="2:17" x14ac:dyDescent="0.25">
      <c r="B22" s="13"/>
      <c r="C22" s="622"/>
      <c r="D22" s="13" t="s">
        <v>27</v>
      </c>
      <c r="E22" s="13" t="s">
        <v>43</v>
      </c>
      <c r="F22" s="20">
        <v>3287</v>
      </c>
      <c r="G22" s="13">
        <v>6</v>
      </c>
      <c r="H22" s="13" t="s">
        <v>25</v>
      </c>
      <c r="I22" s="377"/>
      <c r="J22" s="13"/>
      <c r="K22" s="13"/>
      <c r="L22" s="13"/>
      <c r="M22" s="13"/>
      <c r="N22" s="13"/>
      <c r="O22" s="13"/>
      <c r="P22" s="13"/>
      <c r="Q22" s="13"/>
    </row>
    <row r="23" spans="2:17" x14ac:dyDescent="0.25">
      <c r="B23" s="11"/>
      <c r="C23" s="620" t="s">
        <v>44</v>
      </c>
      <c r="D23" s="11" t="s">
        <v>23</v>
      </c>
      <c r="E23" s="11" t="s">
        <v>45</v>
      </c>
      <c r="F23" s="18" t="s">
        <v>46</v>
      </c>
      <c r="G23" s="11" t="s">
        <v>47</v>
      </c>
      <c r="H23" s="11" t="s">
        <v>25</v>
      </c>
      <c r="I23" s="374"/>
      <c r="J23" s="11"/>
      <c r="K23" s="11"/>
      <c r="L23" s="11"/>
      <c r="M23" s="11"/>
      <c r="N23" s="11"/>
      <c r="O23" s="11"/>
      <c r="P23" s="11"/>
      <c r="Q23" s="11"/>
    </row>
    <row r="24" spans="2:17" x14ac:dyDescent="0.25">
      <c r="B24" s="12"/>
      <c r="C24" s="621"/>
      <c r="D24" s="12" t="s">
        <v>26</v>
      </c>
      <c r="E24" s="12" t="s">
        <v>45</v>
      </c>
      <c r="F24" s="19" t="s">
        <v>46</v>
      </c>
      <c r="G24" s="12" t="s">
        <v>48</v>
      </c>
      <c r="H24" s="12" t="s">
        <v>25</v>
      </c>
      <c r="I24" s="376"/>
      <c r="J24" s="12"/>
      <c r="K24" s="12"/>
      <c r="L24" s="12"/>
      <c r="M24" s="12"/>
      <c r="N24" s="12"/>
      <c r="O24" s="12"/>
      <c r="P24" s="12"/>
      <c r="Q24" s="12"/>
    </row>
    <row r="25" spans="2:17" x14ac:dyDescent="0.25">
      <c r="B25" s="13"/>
      <c r="C25" s="622"/>
      <c r="D25" s="13" t="s">
        <v>27</v>
      </c>
      <c r="E25" s="13" t="s">
        <v>45</v>
      </c>
      <c r="F25" s="20">
        <v>2025</v>
      </c>
      <c r="G25" s="13">
        <v>6.1</v>
      </c>
      <c r="H25" s="13" t="s">
        <v>25</v>
      </c>
      <c r="I25" s="377">
        <f>9067/1000</f>
        <v>9.0670000000000002</v>
      </c>
      <c r="J25" s="21">
        <f>9067/1000</f>
        <v>9.0670000000000002</v>
      </c>
      <c r="K25" s="13"/>
      <c r="L25" s="13">
        <v>1.68</v>
      </c>
      <c r="M25" s="13"/>
      <c r="N25" s="13"/>
      <c r="O25" s="13"/>
      <c r="P25" s="12"/>
      <c r="Q25" s="13">
        <v>9.07</v>
      </c>
    </row>
    <row r="26" spans="2:17" x14ac:dyDescent="0.25">
      <c r="B26" s="11"/>
      <c r="C26" s="620" t="s">
        <v>49</v>
      </c>
      <c r="D26" s="24" t="s">
        <v>23</v>
      </c>
      <c r="E26" s="11" t="s">
        <v>50</v>
      </c>
      <c r="F26" s="18">
        <v>2809</v>
      </c>
      <c r="G26" s="11">
        <v>8</v>
      </c>
      <c r="H26" s="11" t="s">
        <v>51</v>
      </c>
      <c r="I26" s="374"/>
      <c r="J26" s="11"/>
      <c r="K26" s="11"/>
      <c r="L26" s="11"/>
      <c r="M26" s="11"/>
      <c r="N26" s="11"/>
      <c r="O26" s="11"/>
      <c r="P26" s="11"/>
      <c r="Q26" s="11"/>
    </row>
    <row r="27" spans="2:17" x14ac:dyDescent="0.25">
      <c r="B27" s="12"/>
      <c r="C27" s="622"/>
      <c r="D27" s="25" t="s">
        <v>27</v>
      </c>
      <c r="E27" s="13" t="s">
        <v>50</v>
      </c>
      <c r="F27" s="20">
        <v>2025</v>
      </c>
      <c r="G27" s="13">
        <v>6.1</v>
      </c>
      <c r="H27" s="13" t="s">
        <v>25</v>
      </c>
      <c r="I27" s="377"/>
      <c r="J27" s="13"/>
      <c r="K27" s="13"/>
      <c r="L27" s="13"/>
      <c r="M27" s="13"/>
      <c r="N27" s="13"/>
      <c r="O27" s="13"/>
      <c r="P27" s="13"/>
      <c r="Q27" s="13"/>
    </row>
    <row r="28" spans="2:17" x14ac:dyDescent="0.25">
      <c r="B28" s="11"/>
      <c r="C28" s="612" t="s">
        <v>52</v>
      </c>
      <c r="D28" s="26" t="s">
        <v>23</v>
      </c>
      <c r="E28" s="26" t="s">
        <v>53</v>
      </c>
      <c r="F28" s="27">
        <v>1556</v>
      </c>
      <c r="G28" s="26">
        <v>6.1</v>
      </c>
      <c r="H28" s="26" t="s">
        <v>25</v>
      </c>
      <c r="I28" s="379"/>
      <c r="J28" s="26"/>
      <c r="K28" s="26"/>
      <c r="L28" s="26"/>
      <c r="M28" s="26"/>
      <c r="N28" s="26"/>
      <c r="O28" s="26"/>
      <c r="P28" s="26"/>
      <c r="Q28" s="26"/>
    </row>
    <row r="29" spans="2:17" x14ac:dyDescent="0.25">
      <c r="B29" s="12"/>
      <c r="C29" s="613"/>
      <c r="D29" s="28" t="s">
        <v>26</v>
      </c>
      <c r="E29" s="28" t="s">
        <v>53</v>
      </c>
      <c r="F29" s="29">
        <v>1556</v>
      </c>
      <c r="G29" s="28">
        <v>6.1</v>
      </c>
      <c r="H29" s="28" t="s">
        <v>25</v>
      </c>
      <c r="I29" s="380"/>
      <c r="J29" s="28"/>
      <c r="K29" s="28"/>
      <c r="L29" s="28"/>
      <c r="M29" s="28"/>
      <c r="N29" s="28"/>
      <c r="O29" s="28"/>
      <c r="P29" s="28"/>
      <c r="Q29" s="28"/>
    </row>
    <row r="30" spans="2:17" x14ac:dyDescent="0.25">
      <c r="B30" s="13"/>
      <c r="C30" s="614"/>
      <c r="D30" s="30" t="s">
        <v>27</v>
      </c>
      <c r="E30" s="30" t="s">
        <v>53</v>
      </c>
      <c r="F30" s="31">
        <v>1556</v>
      </c>
      <c r="G30" s="30">
        <v>6.1</v>
      </c>
      <c r="H30" s="30" t="s">
        <v>25</v>
      </c>
      <c r="I30" s="381"/>
      <c r="J30" s="30"/>
      <c r="K30" s="30"/>
      <c r="L30" s="30"/>
      <c r="M30" s="30"/>
      <c r="N30" s="30"/>
      <c r="O30" s="30"/>
      <c r="P30" s="30"/>
      <c r="Q30" s="30"/>
    </row>
    <row r="31" spans="2:17" x14ac:dyDescent="0.25">
      <c r="B31" s="11"/>
      <c r="C31" s="612" t="s">
        <v>54</v>
      </c>
      <c r="D31" s="26" t="s">
        <v>23</v>
      </c>
      <c r="E31" s="26" t="s">
        <v>55</v>
      </c>
      <c r="F31" s="27">
        <v>3287</v>
      </c>
      <c r="G31" s="26">
        <v>6.1</v>
      </c>
      <c r="H31" s="26" t="s">
        <v>25</v>
      </c>
      <c r="I31" s="379"/>
      <c r="J31" s="26"/>
      <c r="K31" s="26"/>
      <c r="L31" s="26"/>
      <c r="M31" s="26"/>
      <c r="N31" s="26"/>
      <c r="O31" s="26"/>
      <c r="P31" s="26"/>
      <c r="Q31" s="26"/>
    </row>
    <row r="32" spans="2:17" x14ac:dyDescent="0.25">
      <c r="B32" s="12"/>
      <c r="C32" s="613"/>
      <c r="D32" s="28" t="s">
        <v>26</v>
      </c>
      <c r="E32" s="28" t="s">
        <v>55</v>
      </c>
      <c r="F32" s="28">
        <v>3287</v>
      </c>
      <c r="G32" s="28">
        <v>6.1</v>
      </c>
      <c r="H32" s="28" t="s">
        <v>25</v>
      </c>
      <c r="I32" s="380"/>
      <c r="J32" s="28"/>
      <c r="K32" s="28"/>
      <c r="L32" s="28"/>
      <c r="M32" s="28"/>
      <c r="N32" s="28"/>
      <c r="O32" s="28"/>
      <c r="P32" s="28"/>
      <c r="Q32" s="28"/>
    </row>
    <row r="33" spans="2:17" x14ac:dyDescent="0.25">
      <c r="B33" s="12"/>
      <c r="C33" s="614"/>
      <c r="D33" s="28" t="s">
        <v>27</v>
      </c>
      <c r="E33" s="28" t="s">
        <v>55</v>
      </c>
      <c r="F33" s="28">
        <v>3287</v>
      </c>
      <c r="G33" s="28">
        <v>6.1</v>
      </c>
      <c r="H33" s="28" t="s">
        <v>25</v>
      </c>
      <c r="I33" s="380"/>
      <c r="J33" s="28"/>
      <c r="K33" s="28"/>
      <c r="L33" s="28"/>
      <c r="M33" s="28"/>
      <c r="N33" s="28"/>
      <c r="O33" s="28"/>
      <c r="P33" s="28"/>
      <c r="Q33" s="28"/>
    </row>
    <row r="34" spans="2:17" x14ac:dyDescent="0.25">
      <c r="B34" s="26"/>
      <c r="C34" s="629" t="s">
        <v>56</v>
      </c>
      <c r="D34" s="26" t="s">
        <v>23</v>
      </c>
      <c r="E34" s="26" t="s">
        <v>57</v>
      </c>
      <c r="F34" s="27" t="s">
        <v>58</v>
      </c>
      <c r="G34" s="26">
        <v>6.1</v>
      </c>
      <c r="H34" s="32" t="s">
        <v>25</v>
      </c>
      <c r="I34" s="382"/>
      <c r="J34" s="32"/>
      <c r="K34" s="32"/>
      <c r="L34" s="32"/>
      <c r="M34" s="32"/>
      <c r="N34" s="32"/>
      <c r="O34" s="32"/>
      <c r="P34" s="32"/>
      <c r="Q34" s="32"/>
    </row>
    <row r="35" spans="2:17" x14ac:dyDescent="0.25">
      <c r="B35" s="28"/>
      <c r="C35" s="630"/>
      <c r="D35" s="28" t="s">
        <v>26</v>
      </c>
      <c r="E35" s="28" t="s">
        <v>57</v>
      </c>
      <c r="F35" s="28">
        <v>3287</v>
      </c>
      <c r="G35" s="28">
        <v>6.1</v>
      </c>
      <c r="H35" s="33" t="s">
        <v>25</v>
      </c>
      <c r="I35" s="383"/>
      <c r="J35" s="33"/>
      <c r="K35" s="33"/>
      <c r="L35" s="33"/>
      <c r="M35" s="33"/>
      <c r="N35" s="33"/>
      <c r="O35" s="33"/>
      <c r="P35" s="33"/>
      <c r="Q35" s="33"/>
    </row>
    <row r="36" spans="2:17" x14ac:dyDescent="0.25">
      <c r="B36" s="30"/>
      <c r="C36" s="631"/>
      <c r="D36" s="28" t="s">
        <v>27</v>
      </c>
      <c r="E36" s="28" t="s">
        <v>57</v>
      </c>
      <c r="F36" s="28">
        <v>3288</v>
      </c>
      <c r="G36" s="28">
        <v>6.1</v>
      </c>
      <c r="H36" s="34" t="s">
        <v>25</v>
      </c>
      <c r="I36" s="384"/>
      <c r="J36" s="34"/>
      <c r="K36" s="34"/>
      <c r="L36" s="34"/>
      <c r="M36" s="34"/>
      <c r="N36" s="34"/>
      <c r="O36" s="34"/>
      <c r="P36" s="34"/>
      <c r="Q36" s="34"/>
    </row>
    <row r="37" spans="2:17" x14ac:dyDescent="0.25">
      <c r="B37" s="26"/>
      <c r="C37" s="632" t="s">
        <v>59</v>
      </c>
      <c r="D37" s="26" t="s">
        <v>23</v>
      </c>
      <c r="E37" s="26" t="s">
        <v>60</v>
      </c>
      <c r="F37" s="27" t="s">
        <v>61</v>
      </c>
      <c r="G37" s="26">
        <v>6.1</v>
      </c>
      <c r="H37" s="26" t="s">
        <v>51</v>
      </c>
      <c r="I37" s="379"/>
      <c r="J37" s="26"/>
      <c r="K37" s="26"/>
      <c r="L37" s="26"/>
      <c r="M37" s="26"/>
      <c r="N37" s="26"/>
      <c r="O37" s="26"/>
      <c r="P37" s="26"/>
      <c r="Q37" s="26"/>
    </row>
    <row r="38" spans="2:17" x14ac:dyDescent="0.25">
      <c r="B38" s="28"/>
      <c r="C38" s="630"/>
      <c r="D38" s="28" t="s">
        <v>26</v>
      </c>
      <c r="E38" s="28" t="s">
        <v>60</v>
      </c>
      <c r="F38" s="28">
        <v>2570</v>
      </c>
      <c r="G38" s="28">
        <v>6.1</v>
      </c>
      <c r="H38" s="28" t="s">
        <v>51</v>
      </c>
      <c r="I38" s="380"/>
      <c r="J38" s="28"/>
      <c r="K38" s="28"/>
      <c r="L38" s="28"/>
      <c r="M38" s="28"/>
      <c r="N38" s="28"/>
      <c r="O38" s="28"/>
      <c r="P38" s="28"/>
      <c r="Q38" s="28"/>
    </row>
    <row r="39" spans="2:17" x14ac:dyDescent="0.25">
      <c r="B39" s="30"/>
      <c r="C39" s="631"/>
      <c r="D39" s="28" t="s">
        <v>27</v>
      </c>
      <c r="E39" s="28" t="s">
        <v>60</v>
      </c>
      <c r="F39" s="28">
        <v>2570</v>
      </c>
      <c r="G39" s="28">
        <v>6.1</v>
      </c>
      <c r="H39" s="28" t="s">
        <v>51</v>
      </c>
      <c r="I39" s="380">
        <v>0.96</v>
      </c>
      <c r="J39" s="28">
        <v>0.96</v>
      </c>
      <c r="K39" s="28"/>
      <c r="L39" s="28"/>
      <c r="M39" s="28"/>
      <c r="N39" s="28"/>
      <c r="O39" s="28"/>
      <c r="P39" s="28"/>
      <c r="Q39" s="28">
        <v>0.96</v>
      </c>
    </row>
    <row r="40" spans="2:17" x14ac:dyDescent="0.25">
      <c r="B40" s="26"/>
      <c r="C40" s="632" t="s">
        <v>62</v>
      </c>
      <c r="D40" s="26" t="s">
        <v>23</v>
      </c>
      <c r="E40" s="26" t="s">
        <v>63</v>
      </c>
      <c r="F40" s="27" t="s">
        <v>61</v>
      </c>
      <c r="G40" s="26">
        <v>6.1</v>
      </c>
      <c r="H40" s="32" t="s">
        <v>64</v>
      </c>
      <c r="I40" s="382"/>
      <c r="J40" s="32"/>
      <c r="K40" s="32"/>
      <c r="L40" s="32"/>
      <c r="M40" s="32"/>
      <c r="N40" s="32"/>
      <c r="O40" s="32"/>
      <c r="P40" s="32"/>
      <c r="Q40" s="32"/>
    </row>
    <row r="41" spans="2:17" x14ac:dyDescent="0.25">
      <c r="B41" s="28"/>
      <c r="C41" s="630"/>
      <c r="D41" s="28" t="s">
        <v>26</v>
      </c>
      <c r="E41" s="28" t="s">
        <v>63</v>
      </c>
      <c r="F41" s="28">
        <v>1566</v>
      </c>
      <c r="G41" s="28">
        <v>6.1</v>
      </c>
      <c r="H41" s="33" t="s">
        <v>64</v>
      </c>
      <c r="I41" s="383"/>
      <c r="J41" s="33"/>
      <c r="K41" s="33"/>
      <c r="L41" s="33"/>
      <c r="M41" s="33"/>
      <c r="N41" s="33"/>
      <c r="O41" s="33"/>
      <c r="P41" s="33"/>
      <c r="Q41" s="33"/>
    </row>
    <row r="42" spans="2:17" x14ac:dyDescent="0.25">
      <c r="B42" s="30"/>
      <c r="C42" s="631"/>
      <c r="D42" s="28" t="s">
        <v>27</v>
      </c>
      <c r="E42" s="28" t="s">
        <v>63</v>
      </c>
      <c r="F42" s="28">
        <v>1566</v>
      </c>
      <c r="G42" s="28">
        <v>6.1</v>
      </c>
      <c r="H42" s="34" t="s">
        <v>64</v>
      </c>
      <c r="I42" s="384"/>
      <c r="J42" s="34"/>
      <c r="K42" s="34"/>
      <c r="L42" s="34"/>
      <c r="M42" s="34"/>
      <c r="N42" s="34"/>
      <c r="O42" s="34"/>
      <c r="P42" s="34"/>
      <c r="Q42" s="34"/>
    </row>
    <row r="43" spans="2:17" x14ac:dyDescent="0.25">
      <c r="B43" s="26"/>
      <c r="C43" s="632" t="s">
        <v>65</v>
      </c>
      <c r="D43" s="26" t="s">
        <v>23</v>
      </c>
      <c r="E43" s="26" t="s">
        <v>66</v>
      </c>
      <c r="F43" s="27">
        <v>3141</v>
      </c>
      <c r="G43" s="26">
        <v>6.1</v>
      </c>
      <c r="H43" s="26" t="s">
        <v>51</v>
      </c>
      <c r="I43" s="379"/>
      <c r="J43" s="26"/>
      <c r="K43" s="26"/>
      <c r="L43" s="26"/>
      <c r="M43" s="26"/>
      <c r="N43" s="26"/>
      <c r="O43" s="26"/>
      <c r="P43" s="26"/>
      <c r="Q43" s="26"/>
    </row>
    <row r="44" spans="2:17" x14ac:dyDescent="0.25">
      <c r="B44" s="28"/>
      <c r="C44" s="630"/>
      <c r="D44" s="28" t="s">
        <v>26</v>
      </c>
      <c r="E44" s="28" t="s">
        <v>66</v>
      </c>
      <c r="F44" s="28">
        <v>3141</v>
      </c>
      <c r="G44" s="28">
        <v>6.1</v>
      </c>
      <c r="H44" s="28" t="s">
        <v>51</v>
      </c>
      <c r="I44" s="380"/>
      <c r="J44" s="28"/>
      <c r="K44" s="28"/>
      <c r="L44" s="28"/>
      <c r="M44" s="28"/>
      <c r="N44" s="28"/>
      <c r="O44" s="28"/>
      <c r="P44" s="28"/>
      <c r="Q44" s="28"/>
    </row>
    <row r="45" spans="2:17" x14ac:dyDescent="0.25">
      <c r="B45" s="30"/>
      <c r="C45" s="631"/>
      <c r="D45" s="28" t="s">
        <v>27</v>
      </c>
      <c r="E45" s="28" t="s">
        <v>66</v>
      </c>
      <c r="F45" s="28">
        <v>1549</v>
      </c>
      <c r="G45" s="28">
        <v>6.1</v>
      </c>
      <c r="H45" s="28" t="s">
        <v>51</v>
      </c>
      <c r="I45" s="380"/>
      <c r="J45" s="28"/>
      <c r="K45" s="28"/>
      <c r="L45" s="28"/>
      <c r="M45" s="28"/>
      <c r="N45" s="28"/>
      <c r="O45" s="28"/>
      <c r="P45" s="28"/>
      <c r="Q45" s="28"/>
    </row>
    <row r="46" spans="2:17" x14ac:dyDescent="0.25">
      <c r="B46" s="26"/>
      <c r="C46" s="632" t="s">
        <v>67</v>
      </c>
      <c r="D46" s="26" t="s">
        <v>23</v>
      </c>
      <c r="E46" s="26" t="s">
        <v>68</v>
      </c>
      <c r="F46" s="27" t="s">
        <v>33</v>
      </c>
      <c r="G46" s="26"/>
      <c r="H46" s="32"/>
      <c r="I46" s="382"/>
      <c r="J46" s="32"/>
      <c r="K46" s="32"/>
      <c r="L46" s="32"/>
      <c r="M46" s="32"/>
      <c r="N46" s="32"/>
      <c r="O46" s="32"/>
      <c r="P46" s="32"/>
      <c r="Q46" s="32"/>
    </row>
    <row r="47" spans="2:17" x14ac:dyDescent="0.25">
      <c r="B47" s="28"/>
      <c r="C47" s="630"/>
      <c r="D47" s="28" t="s">
        <v>26</v>
      </c>
      <c r="E47" s="28" t="s">
        <v>68</v>
      </c>
      <c r="F47" s="28" t="s">
        <v>33</v>
      </c>
      <c r="G47" s="28"/>
      <c r="H47" s="33"/>
      <c r="I47" s="383"/>
      <c r="J47" s="33"/>
      <c r="K47" s="33"/>
      <c r="L47" s="33"/>
      <c r="M47" s="33"/>
      <c r="N47" s="33"/>
      <c r="O47" s="33"/>
      <c r="P47" s="33"/>
      <c r="Q47" s="33"/>
    </row>
    <row r="48" spans="2:17" x14ac:dyDescent="0.25">
      <c r="B48" s="30"/>
      <c r="C48" s="631"/>
      <c r="D48" s="28" t="s">
        <v>27</v>
      </c>
      <c r="E48" s="28" t="s">
        <v>68</v>
      </c>
      <c r="F48" s="28" t="s">
        <v>33</v>
      </c>
      <c r="G48" s="28"/>
      <c r="H48" s="34"/>
      <c r="I48" s="384"/>
      <c r="J48" s="34"/>
      <c r="K48" s="34"/>
      <c r="L48" s="34"/>
      <c r="M48" s="34"/>
      <c r="N48" s="34"/>
      <c r="O48" s="34"/>
      <c r="P48" s="34"/>
      <c r="Q48" s="34"/>
    </row>
    <row r="49" spans="2:17" x14ac:dyDescent="0.25">
      <c r="B49" s="26"/>
      <c r="C49" s="632" t="s">
        <v>69</v>
      </c>
      <c r="D49" s="26" t="s">
        <v>23</v>
      </c>
      <c r="E49" s="26" t="s">
        <v>70</v>
      </c>
      <c r="F49" s="27" t="s">
        <v>33</v>
      </c>
      <c r="G49" s="26"/>
      <c r="H49" s="26"/>
      <c r="I49" s="379"/>
      <c r="J49" s="26"/>
      <c r="K49" s="26"/>
      <c r="L49" s="26"/>
      <c r="M49" s="26"/>
      <c r="N49" s="26"/>
      <c r="O49" s="26"/>
      <c r="P49" s="26"/>
      <c r="Q49" s="26"/>
    </row>
    <row r="50" spans="2:17" x14ac:dyDescent="0.25">
      <c r="B50" s="28"/>
      <c r="C50" s="630"/>
      <c r="D50" s="28" t="s">
        <v>26</v>
      </c>
      <c r="E50" s="28" t="s">
        <v>70</v>
      </c>
      <c r="F50" s="28" t="s">
        <v>33</v>
      </c>
      <c r="G50" s="28"/>
      <c r="H50" s="28"/>
      <c r="I50" s="380"/>
      <c r="J50" s="28"/>
      <c r="K50" s="28"/>
      <c r="L50" s="28"/>
      <c r="M50" s="28"/>
      <c r="N50" s="28"/>
      <c r="O50" s="28"/>
      <c r="P50" s="28"/>
      <c r="Q50" s="28"/>
    </row>
    <row r="51" spans="2:17" x14ac:dyDescent="0.25">
      <c r="B51" s="30"/>
      <c r="C51" s="631"/>
      <c r="D51" s="28" t="s">
        <v>27</v>
      </c>
      <c r="E51" s="28" t="s">
        <v>70</v>
      </c>
      <c r="F51" s="28" t="s">
        <v>33</v>
      </c>
      <c r="G51" s="28"/>
      <c r="H51" s="28"/>
      <c r="I51" s="380"/>
      <c r="J51" s="28"/>
      <c r="K51" s="28"/>
      <c r="L51" s="28"/>
      <c r="M51" s="28"/>
      <c r="N51" s="28"/>
      <c r="O51" s="28"/>
      <c r="P51" s="28"/>
      <c r="Q51" s="28"/>
    </row>
    <row r="52" spans="2:17" x14ac:dyDescent="0.25">
      <c r="B52" s="26"/>
      <c r="C52" s="632" t="s">
        <v>71</v>
      </c>
      <c r="D52" s="26" t="s">
        <v>23</v>
      </c>
      <c r="E52" s="26" t="s">
        <v>72</v>
      </c>
      <c r="F52" s="27" t="s">
        <v>33</v>
      </c>
      <c r="G52" s="26"/>
      <c r="H52" s="32"/>
      <c r="I52" s="382"/>
      <c r="J52" s="32"/>
      <c r="K52" s="32"/>
      <c r="L52" s="32"/>
      <c r="M52" s="32"/>
      <c r="N52" s="32"/>
      <c r="O52" s="32"/>
      <c r="P52" s="32"/>
      <c r="Q52" s="32"/>
    </row>
    <row r="53" spans="2:17" x14ac:dyDescent="0.25">
      <c r="B53" s="28"/>
      <c r="C53" s="630"/>
      <c r="D53" s="28" t="s">
        <v>26</v>
      </c>
      <c r="E53" s="28" t="s">
        <v>72</v>
      </c>
      <c r="F53" s="28" t="s">
        <v>33</v>
      </c>
      <c r="G53" s="28"/>
      <c r="H53" s="33"/>
      <c r="I53" s="383"/>
      <c r="J53" s="33"/>
      <c r="K53" s="33"/>
      <c r="L53" s="33"/>
      <c r="M53" s="33"/>
      <c r="N53" s="33"/>
      <c r="O53" s="33"/>
      <c r="P53" s="33"/>
      <c r="Q53" s="33"/>
    </row>
    <row r="54" spans="2:17" x14ac:dyDescent="0.25">
      <c r="B54" s="30"/>
      <c r="C54" s="631"/>
      <c r="D54" s="28" t="s">
        <v>27</v>
      </c>
      <c r="E54" s="28" t="s">
        <v>72</v>
      </c>
      <c r="F54" s="28" t="s">
        <v>33</v>
      </c>
      <c r="G54" s="28"/>
      <c r="H54" s="34"/>
      <c r="I54" s="384"/>
      <c r="J54" s="34"/>
      <c r="K54" s="34"/>
      <c r="L54" s="34"/>
      <c r="M54" s="34"/>
      <c r="N54" s="34"/>
      <c r="O54" s="34"/>
      <c r="P54" s="34"/>
      <c r="Q54" s="34"/>
    </row>
    <row r="55" spans="2:17" x14ac:dyDescent="0.25">
      <c r="B55" s="26"/>
      <c r="C55" s="633" t="s">
        <v>73</v>
      </c>
      <c r="D55" s="26" t="s">
        <v>23</v>
      </c>
      <c r="E55" s="26" t="s">
        <v>74</v>
      </c>
      <c r="F55" s="27">
        <v>2291</v>
      </c>
      <c r="G55" s="26">
        <v>6.1</v>
      </c>
      <c r="H55" s="26" t="s">
        <v>51</v>
      </c>
      <c r="I55" s="379"/>
      <c r="J55" s="26"/>
      <c r="K55" s="26"/>
      <c r="L55" s="26"/>
      <c r="M55" s="26"/>
      <c r="N55" s="26"/>
      <c r="O55" s="26"/>
      <c r="P55" s="26"/>
      <c r="Q55" s="26"/>
    </row>
    <row r="56" spans="2:17" x14ac:dyDescent="0.25">
      <c r="B56" s="28"/>
      <c r="C56" s="634"/>
      <c r="D56" s="28" t="s">
        <v>26</v>
      </c>
      <c r="E56" s="28" t="s">
        <v>74</v>
      </c>
      <c r="F56" s="28">
        <v>2291</v>
      </c>
      <c r="G56" s="28">
        <v>6.1</v>
      </c>
      <c r="H56" s="28" t="s">
        <v>51</v>
      </c>
      <c r="I56" s="380"/>
      <c r="J56" s="28"/>
      <c r="K56" s="28"/>
      <c r="L56" s="28"/>
      <c r="M56" s="28"/>
      <c r="N56" s="28"/>
      <c r="O56" s="28"/>
      <c r="P56" s="28"/>
      <c r="Q56" s="28"/>
    </row>
    <row r="57" spans="2:17" x14ac:dyDescent="0.25">
      <c r="B57" s="30"/>
      <c r="C57" s="635"/>
      <c r="D57" s="28" t="s">
        <v>27</v>
      </c>
      <c r="E57" s="28" t="s">
        <v>74</v>
      </c>
      <c r="F57" s="28">
        <v>2291</v>
      </c>
      <c r="G57" s="28">
        <v>6.1</v>
      </c>
      <c r="H57" s="28" t="s">
        <v>51</v>
      </c>
      <c r="I57" s="380">
        <v>20.8</v>
      </c>
      <c r="J57" s="28">
        <v>20.8</v>
      </c>
      <c r="K57" s="28"/>
      <c r="L57" s="28"/>
      <c r="M57" s="28"/>
      <c r="N57" s="28"/>
      <c r="O57" s="28"/>
      <c r="P57" s="28"/>
      <c r="Q57" s="28">
        <v>20.7</v>
      </c>
    </row>
    <row r="58" spans="2:17" x14ac:dyDescent="0.25">
      <c r="B58" s="26"/>
      <c r="C58" s="633" t="s">
        <v>75</v>
      </c>
      <c r="D58" s="26" t="s">
        <v>23</v>
      </c>
      <c r="E58" s="26" t="s">
        <v>76</v>
      </c>
      <c r="F58" s="27" t="s">
        <v>33</v>
      </c>
      <c r="G58" s="26"/>
      <c r="H58" s="32"/>
      <c r="I58" s="382"/>
      <c r="J58" s="32"/>
      <c r="K58" s="32"/>
      <c r="L58" s="32"/>
      <c r="M58" s="32"/>
      <c r="N58" s="32"/>
      <c r="O58" s="32"/>
      <c r="P58" s="32"/>
      <c r="Q58" s="32"/>
    </row>
    <row r="59" spans="2:17" x14ac:dyDescent="0.25">
      <c r="B59" s="28"/>
      <c r="C59" s="634"/>
      <c r="D59" s="28" t="s">
        <v>26</v>
      </c>
      <c r="E59" s="28" t="s">
        <v>76</v>
      </c>
      <c r="F59" s="28" t="s">
        <v>33</v>
      </c>
      <c r="G59" s="28"/>
      <c r="H59" s="33"/>
      <c r="I59" s="383"/>
      <c r="J59" s="33"/>
      <c r="K59" s="33"/>
      <c r="L59" s="33"/>
      <c r="M59" s="33"/>
      <c r="N59" s="33"/>
      <c r="O59" s="33"/>
      <c r="P59" s="33"/>
      <c r="Q59" s="33"/>
    </row>
    <row r="60" spans="2:17" x14ac:dyDescent="0.25">
      <c r="B60" s="30"/>
      <c r="C60" s="635"/>
      <c r="D60" s="28" t="s">
        <v>27</v>
      </c>
      <c r="E60" s="28" t="s">
        <v>76</v>
      </c>
      <c r="F60" s="28" t="s">
        <v>33</v>
      </c>
      <c r="G60" s="28"/>
      <c r="H60" s="34"/>
      <c r="I60" s="384"/>
      <c r="J60" s="34"/>
      <c r="K60" s="34"/>
      <c r="L60" s="34"/>
      <c r="M60" s="34"/>
      <c r="N60" s="34"/>
      <c r="O60" s="34"/>
      <c r="P60" s="34"/>
      <c r="Q60" s="34"/>
    </row>
    <row r="61" spans="2:17" x14ac:dyDescent="0.25">
      <c r="B61" s="26"/>
      <c r="C61" s="633" t="s">
        <v>77</v>
      </c>
      <c r="D61" s="26" t="s">
        <v>23</v>
      </c>
      <c r="E61" s="26" t="s">
        <v>78</v>
      </c>
      <c r="F61" s="27" t="s">
        <v>33</v>
      </c>
      <c r="G61" s="26"/>
      <c r="H61" s="26"/>
      <c r="I61" s="379"/>
      <c r="J61" s="26"/>
      <c r="K61" s="26"/>
      <c r="L61" s="26"/>
      <c r="M61" s="26"/>
      <c r="N61" s="26"/>
      <c r="O61" s="26"/>
      <c r="P61" s="26"/>
      <c r="Q61" s="26"/>
    </row>
    <row r="62" spans="2:17" x14ac:dyDescent="0.25">
      <c r="B62" s="28"/>
      <c r="C62" s="634"/>
      <c r="D62" s="28" t="s">
        <v>26</v>
      </c>
      <c r="E62" s="28" t="s">
        <v>78</v>
      </c>
      <c r="F62" s="28" t="s">
        <v>33</v>
      </c>
      <c r="G62" s="28"/>
      <c r="H62" s="28"/>
      <c r="I62" s="380"/>
      <c r="J62" s="28"/>
      <c r="K62" s="28"/>
      <c r="L62" s="28"/>
      <c r="M62" s="28"/>
      <c r="N62" s="28"/>
      <c r="O62" s="28"/>
      <c r="P62" s="28"/>
      <c r="Q62" s="28"/>
    </row>
    <row r="63" spans="2:17" x14ac:dyDescent="0.25">
      <c r="B63" s="30"/>
      <c r="C63" s="634"/>
      <c r="D63" s="28" t="s">
        <v>27</v>
      </c>
      <c r="E63" s="28" t="s">
        <v>78</v>
      </c>
      <c r="F63" s="28" t="s">
        <v>33</v>
      </c>
      <c r="G63" s="28"/>
      <c r="H63" s="28"/>
      <c r="I63" s="380"/>
      <c r="J63" s="28"/>
      <c r="K63" s="28"/>
      <c r="L63" s="28"/>
      <c r="M63" s="28"/>
      <c r="N63" s="28"/>
      <c r="O63" s="28"/>
      <c r="P63" s="28"/>
      <c r="Q63" s="28"/>
    </row>
    <row r="64" spans="2:17" x14ac:dyDescent="0.25">
      <c r="B64" s="26"/>
      <c r="C64" s="636" t="s">
        <v>79</v>
      </c>
      <c r="D64" s="26" t="s">
        <v>23</v>
      </c>
      <c r="E64" s="26" t="s">
        <v>80</v>
      </c>
      <c r="F64" s="27">
        <v>3082</v>
      </c>
      <c r="G64" s="26">
        <v>9</v>
      </c>
      <c r="H64" s="32"/>
      <c r="I64" s="382"/>
      <c r="J64" s="32"/>
      <c r="K64" s="32"/>
      <c r="L64" s="32"/>
      <c r="M64" s="32"/>
      <c r="N64" s="32"/>
      <c r="O64" s="32"/>
      <c r="P64" s="32"/>
      <c r="Q64" s="32"/>
    </row>
    <row r="65" spans="2:17" x14ac:dyDescent="0.25">
      <c r="B65" s="28"/>
      <c r="C65" s="637"/>
      <c r="D65" s="28" t="s">
        <v>26</v>
      </c>
      <c r="E65" s="28" t="s">
        <v>80</v>
      </c>
      <c r="F65" s="28">
        <v>3082</v>
      </c>
      <c r="G65" s="28">
        <v>9</v>
      </c>
      <c r="H65" s="33"/>
      <c r="I65" s="383"/>
      <c r="J65" s="33"/>
      <c r="K65" s="33"/>
      <c r="L65" s="33"/>
      <c r="M65" s="33"/>
      <c r="N65" s="33"/>
      <c r="O65" s="33"/>
      <c r="P65" s="33"/>
      <c r="Q65" s="33"/>
    </row>
    <row r="66" spans="2:17" x14ac:dyDescent="0.25">
      <c r="B66" s="28"/>
      <c r="C66" s="637"/>
      <c r="D66" s="28" t="s">
        <v>27</v>
      </c>
      <c r="E66" s="28" t="s">
        <v>80</v>
      </c>
      <c r="F66" s="28">
        <v>3077</v>
      </c>
      <c r="G66" s="28">
        <v>9</v>
      </c>
      <c r="H66" s="33"/>
      <c r="I66" s="383"/>
      <c r="J66" s="33"/>
      <c r="K66" s="33"/>
      <c r="L66" s="33"/>
      <c r="M66" s="33"/>
      <c r="N66" s="33"/>
      <c r="O66" s="33"/>
      <c r="P66" s="33"/>
      <c r="Q66" s="33"/>
    </row>
    <row r="67" spans="2:17" x14ac:dyDescent="0.25">
      <c r="B67" s="26"/>
      <c r="C67" s="626" t="s">
        <v>81</v>
      </c>
      <c r="D67" s="26" t="s">
        <v>23</v>
      </c>
      <c r="E67" s="26" t="s">
        <v>82</v>
      </c>
      <c r="F67" s="27" t="s">
        <v>33</v>
      </c>
      <c r="G67" s="26"/>
      <c r="H67" s="32"/>
      <c r="I67" s="382"/>
      <c r="J67" s="32"/>
      <c r="K67" s="32"/>
      <c r="L67" s="32"/>
      <c r="M67" s="32"/>
      <c r="N67" s="32"/>
      <c r="O67" s="32"/>
      <c r="P67" s="32"/>
      <c r="Q67" s="32"/>
    </row>
    <row r="68" spans="2:17" x14ac:dyDescent="0.25">
      <c r="B68" s="28"/>
      <c r="C68" s="627"/>
      <c r="D68" s="28" t="s">
        <v>26</v>
      </c>
      <c r="E68" s="28" t="s">
        <v>82</v>
      </c>
      <c r="F68" s="28" t="s">
        <v>33</v>
      </c>
      <c r="G68" s="28"/>
      <c r="H68" s="33"/>
      <c r="I68" s="383"/>
      <c r="J68" s="33"/>
      <c r="K68" s="33"/>
      <c r="L68" s="33"/>
      <c r="M68" s="33"/>
      <c r="N68" s="33"/>
      <c r="O68" s="33"/>
      <c r="P68" s="33"/>
      <c r="Q68" s="33"/>
    </row>
    <row r="69" spans="2:17" x14ac:dyDescent="0.25">
      <c r="B69" s="30"/>
      <c r="C69" s="628"/>
      <c r="D69" s="30" t="s">
        <v>27</v>
      </c>
      <c r="E69" s="28" t="s">
        <v>82</v>
      </c>
      <c r="F69" s="28" t="s">
        <v>33</v>
      </c>
      <c r="G69" s="28"/>
      <c r="H69" s="33"/>
      <c r="I69" s="383"/>
      <c r="J69" s="33"/>
      <c r="K69" s="33"/>
      <c r="L69" s="33"/>
      <c r="M69" s="33"/>
      <c r="N69" s="33"/>
      <c r="O69" s="33"/>
      <c r="P69" s="33"/>
      <c r="Q69" s="33"/>
    </row>
    <row r="70" spans="2:17" x14ac:dyDescent="0.25">
      <c r="B70" s="26"/>
      <c r="C70" s="626" t="s">
        <v>83</v>
      </c>
      <c r="D70" s="26" t="s">
        <v>23</v>
      </c>
      <c r="E70" s="26" t="s">
        <v>84</v>
      </c>
      <c r="F70" s="27" t="s">
        <v>85</v>
      </c>
      <c r="G70" s="26"/>
      <c r="H70" s="32"/>
      <c r="I70" s="382"/>
      <c r="J70" s="32"/>
      <c r="K70" s="32"/>
      <c r="L70" s="32"/>
      <c r="M70" s="32"/>
      <c r="N70" s="32"/>
      <c r="O70" s="32"/>
      <c r="P70" s="32"/>
      <c r="Q70" s="32"/>
    </row>
    <row r="71" spans="2:17" x14ac:dyDescent="0.25">
      <c r="B71" s="28"/>
      <c r="C71" s="627"/>
      <c r="D71" s="28" t="s">
        <v>26</v>
      </c>
      <c r="E71" s="28" t="s">
        <v>84</v>
      </c>
      <c r="F71" s="28" t="s">
        <v>85</v>
      </c>
      <c r="G71" s="28"/>
      <c r="H71" s="33"/>
      <c r="I71" s="383"/>
      <c r="J71" s="33"/>
      <c r="K71" s="33"/>
      <c r="L71" s="33"/>
      <c r="M71" s="33"/>
      <c r="N71" s="33"/>
      <c r="O71" s="33"/>
      <c r="P71" s="33"/>
      <c r="Q71" s="33"/>
    </row>
    <row r="72" spans="2:17" x14ac:dyDescent="0.25">
      <c r="B72" s="30"/>
      <c r="C72" s="628"/>
      <c r="D72" s="30" t="s">
        <v>27</v>
      </c>
      <c r="E72" s="28" t="s">
        <v>84</v>
      </c>
      <c r="F72" s="28" t="s">
        <v>85</v>
      </c>
      <c r="G72" s="28"/>
      <c r="H72" s="33"/>
      <c r="I72" s="383"/>
      <c r="J72" s="33"/>
      <c r="K72" s="33"/>
      <c r="L72" s="33"/>
      <c r="M72" s="33"/>
      <c r="N72" s="33"/>
      <c r="O72" s="33"/>
      <c r="P72" s="33"/>
      <c r="Q72" s="33"/>
    </row>
    <row r="73" spans="2:17" x14ac:dyDescent="0.25">
      <c r="B73" s="26"/>
      <c r="C73" s="626" t="s">
        <v>86</v>
      </c>
      <c r="D73" s="26" t="s">
        <v>23</v>
      </c>
      <c r="E73" s="26" t="s">
        <v>87</v>
      </c>
      <c r="F73" s="27" t="s">
        <v>33</v>
      </c>
      <c r="G73" s="26"/>
      <c r="H73" s="32"/>
      <c r="I73" s="382"/>
      <c r="J73" s="32"/>
      <c r="K73" s="32"/>
      <c r="L73" s="32"/>
      <c r="M73" s="32"/>
      <c r="N73" s="32"/>
      <c r="O73" s="32"/>
      <c r="P73" s="32"/>
      <c r="Q73" s="32"/>
    </row>
    <row r="74" spans="2:17" x14ac:dyDescent="0.25">
      <c r="B74" s="28"/>
      <c r="C74" s="627"/>
      <c r="D74" s="28" t="s">
        <v>26</v>
      </c>
      <c r="E74" s="28" t="s">
        <v>87</v>
      </c>
      <c r="F74" s="28" t="s">
        <v>33</v>
      </c>
      <c r="G74" s="28"/>
      <c r="H74" s="33"/>
      <c r="I74" s="383"/>
      <c r="J74" s="33"/>
      <c r="K74" s="33"/>
      <c r="L74" s="33"/>
      <c r="M74" s="33"/>
      <c r="N74" s="33"/>
      <c r="O74" s="33"/>
      <c r="P74" s="33"/>
      <c r="Q74" s="33"/>
    </row>
    <row r="75" spans="2:17" x14ac:dyDescent="0.25">
      <c r="B75" s="30"/>
      <c r="C75" s="628"/>
      <c r="D75" s="30" t="s">
        <v>27</v>
      </c>
      <c r="E75" s="28" t="s">
        <v>87</v>
      </c>
      <c r="F75" s="28" t="s">
        <v>33</v>
      </c>
      <c r="G75" s="28"/>
      <c r="H75" s="33"/>
      <c r="I75" s="383"/>
      <c r="J75" s="33"/>
      <c r="K75" s="33"/>
      <c r="L75" s="33"/>
      <c r="M75" s="33"/>
      <c r="N75" s="33"/>
      <c r="O75" s="33"/>
      <c r="P75" s="33"/>
      <c r="Q75" s="33"/>
    </row>
    <row r="76" spans="2:17" x14ac:dyDescent="0.25">
      <c r="B76" s="26"/>
      <c r="C76" s="626" t="s">
        <v>88</v>
      </c>
      <c r="D76" s="26" t="s">
        <v>23</v>
      </c>
      <c r="E76" s="26" t="s">
        <v>89</v>
      </c>
      <c r="F76" s="27" t="s">
        <v>33</v>
      </c>
      <c r="G76" s="26"/>
      <c r="H76" s="32"/>
      <c r="I76" s="382"/>
      <c r="J76" s="32"/>
      <c r="K76" s="32"/>
      <c r="L76" s="32"/>
      <c r="M76" s="32"/>
      <c r="N76" s="32"/>
      <c r="O76" s="32"/>
      <c r="P76" s="32"/>
      <c r="Q76" s="32"/>
    </row>
    <row r="77" spans="2:17" x14ac:dyDescent="0.25">
      <c r="B77" s="28"/>
      <c r="C77" s="627"/>
      <c r="D77" s="28" t="s">
        <v>26</v>
      </c>
      <c r="E77" s="28" t="s">
        <v>89</v>
      </c>
      <c r="F77" s="28" t="s">
        <v>33</v>
      </c>
      <c r="G77" s="28"/>
      <c r="H77" s="33"/>
      <c r="I77" s="383"/>
      <c r="J77" s="33"/>
      <c r="K77" s="33"/>
      <c r="L77" s="33"/>
      <c r="M77" s="33"/>
      <c r="N77" s="33"/>
      <c r="O77" s="33"/>
      <c r="P77" s="33"/>
      <c r="Q77" s="33"/>
    </row>
    <row r="78" spans="2:17" x14ac:dyDescent="0.25">
      <c r="B78" s="30"/>
      <c r="C78" s="628"/>
      <c r="D78" s="30" t="s">
        <v>27</v>
      </c>
      <c r="E78" s="28" t="s">
        <v>89</v>
      </c>
      <c r="F78" s="28" t="s">
        <v>33</v>
      </c>
      <c r="G78" s="28"/>
      <c r="H78" s="33"/>
      <c r="I78" s="383"/>
      <c r="J78" s="33"/>
      <c r="K78" s="33"/>
      <c r="L78" s="33"/>
      <c r="M78" s="33"/>
      <c r="N78" s="33"/>
      <c r="O78" s="33"/>
      <c r="P78" s="33"/>
      <c r="Q78" s="33"/>
    </row>
    <row r="79" spans="2:17" x14ac:dyDescent="0.25">
      <c r="B79" s="26"/>
      <c r="C79" s="626" t="s">
        <v>90</v>
      </c>
      <c r="D79" s="26" t="s">
        <v>23</v>
      </c>
      <c r="E79" s="26" t="s">
        <v>91</v>
      </c>
      <c r="F79" s="27" t="s">
        <v>33</v>
      </c>
      <c r="G79" s="26"/>
      <c r="H79" s="32"/>
      <c r="I79" s="382"/>
      <c r="J79" s="32"/>
      <c r="K79" s="32"/>
      <c r="L79" s="32"/>
      <c r="M79" s="32"/>
      <c r="N79" s="32"/>
      <c r="O79" s="32"/>
      <c r="P79" s="32"/>
      <c r="Q79" s="32"/>
    </row>
    <row r="80" spans="2:17" x14ac:dyDescent="0.25">
      <c r="B80" s="28"/>
      <c r="C80" s="627"/>
      <c r="D80" s="28" t="s">
        <v>26</v>
      </c>
      <c r="E80" s="28" t="s">
        <v>91</v>
      </c>
      <c r="F80" s="28" t="s">
        <v>33</v>
      </c>
      <c r="G80" s="28"/>
      <c r="H80" s="33"/>
      <c r="I80" s="383"/>
      <c r="J80" s="33"/>
      <c r="K80" s="33"/>
      <c r="L80" s="33"/>
      <c r="M80" s="33"/>
      <c r="N80" s="33"/>
      <c r="O80" s="33"/>
      <c r="P80" s="33"/>
      <c r="Q80" s="33"/>
    </row>
    <row r="81" spans="2:17" x14ac:dyDescent="0.25">
      <c r="B81" s="30"/>
      <c r="C81" s="628"/>
      <c r="D81" s="30" t="s">
        <v>27</v>
      </c>
      <c r="E81" s="28" t="s">
        <v>91</v>
      </c>
      <c r="F81" s="28" t="s">
        <v>33</v>
      </c>
      <c r="G81" s="28"/>
      <c r="H81" s="33"/>
      <c r="I81" s="383"/>
      <c r="J81" s="33"/>
      <c r="K81" s="33"/>
      <c r="L81" s="33"/>
      <c r="M81" s="33"/>
      <c r="N81" s="33"/>
      <c r="O81" s="33"/>
      <c r="P81" s="33"/>
      <c r="Q81" s="33"/>
    </row>
    <row r="82" spans="2:17" x14ac:dyDescent="0.25">
      <c r="B82" s="26"/>
      <c r="C82" s="626" t="s">
        <v>92</v>
      </c>
      <c r="D82" s="26" t="s">
        <v>23</v>
      </c>
      <c r="E82" s="26" t="s">
        <v>93</v>
      </c>
      <c r="F82" s="27">
        <v>3287</v>
      </c>
      <c r="G82" s="26">
        <v>6.1</v>
      </c>
      <c r="H82" s="32" t="s">
        <v>94</v>
      </c>
      <c r="I82" s="382"/>
      <c r="J82" s="32"/>
      <c r="K82" s="32"/>
      <c r="L82" s="32"/>
      <c r="M82" s="32"/>
      <c r="N82" s="32"/>
      <c r="O82" s="32"/>
      <c r="P82" s="32"/>
      <c r="Q82" s="32"/>
    </row>
    <row r="83" spans="2:17" x14ac:dyDescent="0.25">
      <c r="B83" s="28"/>
      <c r="C83" s="627"/>
      <c r="D83" s="28" t="s">
        <v>26</v>
      </c>
      <c r="E83" s="28" t="s">
        <v>93</v>
      </c>
      <c r="F83" s="28">
        <v>3287</v>
      </c>
      <c r="G83" s="28">
        <v>6.1</v>
      </c>
      <c r="H83" s="33" t="s">
        <v>94</v>
      </c>
      <c r="I83" s="383"/>
      <c r="J83" s="33"/>
      <c r="K83" s="33"/>
      <c r="L83" s="33"/>
      <c r="M83" s="33"/>
      <c r="N83" s="33"/>
      <c r="O83" s="33"/>
      <c r="P83" s="33"/>
      <c r="Q83" s="33"/>
    </row>
    <row r="84" spans="2:17" x14ac:dyDescent="0.25">
      <c r="B84" s="30"/>
      <c r="C84" s="628"/>
      <c r="D84" s="30" t="s">
        <v>27</v>
      </c>
      <c r="E84" s="28" t="s">
        <v>93</v>
      </c>
      <c r="F84" s="28">
        <v>3288</v>
      </c>
      <c r="G84" s="28">
        <v>6.1</v>
      </c>
      <c r="H84" s="33" t="s">
        <v>94</v>
      </c>
      <c r="I84" s="383"/>
      <c r="J84" s="33"/>
      <c r="K84" s="33"/>
      <c r="L84" s="33"/>
      <c r="M84" s="33"/>
      <c r="N84" s="33"/>
      <c r="O84" s="33"/>
      <c r="P84" s="33"/>
      <c r="Q84" s="33"/>
    </row>
    <row r="85" spans="2:17" x14ac:dyDescent="0.25">
      <c r="B85" s="35"/>
      <c r="C85" s="36" t="s">
        <v>95</v>
      </c>
      <c r="D85" s="37" t="s">
        <v>27</v>
      </c>
      <c r="E85" s="37" t="s">
        <v>96</v>
      </c>
      <c r="F85" s="38">
        <v>3077</v>
      </c>
      <c r="G85" s="38">
        <v>9</v>
      </c>
      <c r="H85" s="39"/>
      <c r="I85" s="385"/>
      <c r="J85" s="39"/>
      <c r="K85" s="39"/>
      <c r="L85" s="39"/>
      <c r="M85" s="39"/>
      <c r="N85" s="39"/>
      <c r="O85" s="39"/>
      <c r="P85" s="39"/>
      <c r="Q85" s="39"/>
    </row>
    <row r="86" spans="2:17" x14ac:dyDescent="0.25">
      <c r="B86" s="40" t="s">
        <v>97</v>
      </c>
      <c r="C86" s="41" t="s">
        <v>98</v>
      </c>
      <c r="D86" s="42"/>
      <c r="E86" s="42"/>
      <c r="F86" s="42"/>
      <c r="G86" s="42"/>
      <c r="H86" s="43"/>
      <c r="I86" s="386">
        <f>SUM(I87:I95)</f>
        <v>0</v>
      </c>
      <c r="J86" s="44">
        <f t="shared" ref="J86:Q86" si="4">SUM(J87:J95)</f>
        <v>0</v>
      </c>
      <c r="K86" s="44">
        <f t="shared" si="4"/>
        <v>0</v>
      </c>
      <c r="L86" s="44">
        <f t="shared" si="4"/>
        <v>0</v>
      </c>
      <c r="M86" s="44">
        <f t="shared" si="4"/>
        <v>0</v>
      </c>
      <c r="N86" s="44">
        <f t="shared" si="4"/>
        <v>0</v>
      </c>
      <c r="O86" s="44">
        <f t="shared" si="4"/>
        <v>0</v>
      </c>
      <c r="P86" s="44">
        <f t="shared" si="4"/>
        <v>0</v>
      </c>
      <c r="Q86" s="44">
        <f t="shared" si="4"/>
        <v>0</v>
      </c>
    </row>
    <row r="87" spans="2:17" x14ac:dyDescent="0.25">
      <c r="B87" s="26"/>
      <c r="C87" s="627" t="s">
        <v>99</v>
      </c>
      <c r="D87" s="28" t="s">
        <v>23</v>
      </c>
      <c r="E87" s="28" t="s">
        <v>100</v>
      </c>
      <c r="F87" s="29">
        <v>3139</v>
      </c>
      <c r="G87" s="28">
        <v>5.0999999999999996</v>
      </c>
      <c r="H87" s="33" t="s">
        <v>25</v>
      </c>
      <c r="I87" s="383"/>
      <c r="J87" s="33"/>
      <c r="K87" s="33"/>
      <c r="L87" s="33"/>
      <c r="M87" s="33"/>
      <c r="N87" s="33"/>
      <c r="O87" s="33"/>
      <c r="P87" s="33"/>
      <c r="Q87" s="33"/>
    </row>
    <row r="88" spans="2:17" x14ac:dyDescent="0.25">
      <c r="B88" s="28"/>
      <c r="C88" s="627"/>
      <c r="D88" s="28" t="s">
        <v>26</v>
      </c>
      <c r="E88" s="28" t="s">
        <v>100</v>
      </c>
      <c r="F88" s="28">
        <v>3139</v>
      </c>
      <c r="G88" s="28">
        <v>5.0999999999999996</v>
      </c>
      <c r="H88" s="33" t="s">
        <v>25</v>
      </c>
      <c r="I88" s="383"/>
      <c r="J88" s="33"/>
      <c r="K88" s="33"/>
      <c r="L88" s="33"/>
      <c r="M88" s="33"/>
      <c r="N88" s="33"/>
      <c r="O88" s="33"/>
      <c r="P88" s="33"/>
      <c r="Q88" s="33"/>
    </row>
    <row r="89" spans="2:17" x14ac:dyDescent="0.25">
      <c r="B89" s="30"/>
      <c r="C89" s="628"/>
      <c r="D89" s="30" t="s">
        <v>27</v>
      </c>
      <c r="E89" s="28" t="s">
        <v>100</v>
      </c>
      <c r="F89" s="28">
        <v>1479</v>
      </c>
      <c r="G89" s="28">
        <v>5.0999999999999996</v>
      </c>
      <c r="H89" s="33" t="s">
        <v>25</v>
      </c>
      <c r="I89" s="383"/>
      <c r="J89" s="33"/>
      <c r="K89" s="33"/>
      <c r="L89" s="33"/>
      <c r="M89" s="33"/>
      <c r="N89" s="33"/>
      <c r="O89" s="33"/>
      <c r="P89" s="33"/>
      <c r="Q89" s="33"/>
    </row>
    <row r="90" spans="2:17" x14ac:dyDescent="0.25">
      <c r="B90" s="26"/>
      <c r="C90" s="626" t="s">
        <v>101</v>
      </c>
      <c r="D90" s="26" t="s">
        <v>23</v>
      </c>
      <c r="E90" s="26" t="s">
        <v>102</v>
      </c>
      <c r="F90" s="27" t="s">
        <v>33</v>
      </c>
      <c r="G90" s="26"/>
      <c r="H90" s="32"/>
      <c r="I90" s="382"/>
      <c r="J90" s="32"/>
      <c r="K90" s="32"/>
      <c r="L90" s="32"/>
      <c r="M90" s="32"/>
      <c r="N90" s="32"/>
      <c r="O90" s="32"/>
      <c r="P90" s="32"/>
      <c r="Q90" s="32"/>
    </row>
    <row r="91" spans="2:17" x14ac:dyDescent="0.25">
      <c r="B91" s="28"/>
      <c r="C91" s="627"/>
      <c r="D91" s="28" t="s">
        <v>26</v>
      </c>
      <c r="E91" s="28" t="s">
        <v>102</v>
      </c>
      <c r="F91" s="28" t="s">
        <v>33</v>
      </c>
      <c r="G91" s="28"/>
      <c r="H91" s="33"/>
      <c r="I91" s="383"/>
      <c r="J91" s="33"/>
      <c r="K91" s="33"/>
      <c r="L91" s="33"/>
      <c r="M91" s="33"/>
      <c r="N91" s="33"/>
      <c r="O91" s="33"/>
      <c r="P91" s="33"/>
      <c r="Q91" s="33"/>
    </row>
    <row r="92" spans="2:17" x14ac:dyDescent="0.25">
      <c r="B92" s="30"/>
      <c r="C92" s="628"/>
      <c r="D92" s="30" t="s">
        <v>27</v>
      </c>
      <c r="E92" s="28" t="s">
        <v>102</v>
      </c>
      <c r="F92" s="28" t="s">
        <v>33</v>
      </c>
      <c r="G92" s="28"/>
      <c r="H92" s="33"/>
      <c r="I92" s="383"/>
      <c r="J92" s="33"/>
      <c r="K92" s="33"/>
      <c r="L92" s="33"/>
      <c r="M92" s="33"/>
      <c r="N92" s="33"/>
      <c r="O92" s="33"/>
      <c r="P92" s="33"/>
      <c r="Q92" s="33"/>
    </row>
    <row r="93" spans="2:17" x14ac:dyDescent="0.25">
      <c r="B93" s="26"/>
      <c r="C93" s="626" t="s">
        <v>103</v>
      </c>
      <c r="D93" s="26" t="s">
        <v>23</v>
      </c>
      <c r="E93" s="26" t="s">
        <v>104</v>
      </c>
      <c r="F93" s="27" t="s">
        <v>33</v>
      </c>
      <c r="G93" s="26"/>
      <c r="H93" s="32"/>
      <c r="I93" s="382"/>
      <c r="J93" s="32"/>
      <c r="K93" s="32"/>
      <c r="L93" s="32"/>
      <c r="M93" s="32"/>
      <c r="N93" s="32"/>
      <c r="O93" s="32"/>
      <c r="P93" s="32"/>
      <c r="Q93" s="32"/>
    </row>
    <row r="94" spans="2:17" x14ac:dyDescent="0.25">
      <c r="B94" s="28"/>
      <c r="C94" s="627"/>
      <c r="D94" s="28" t="s">
        <v>26</v>
      </c>
      <c r="E94" s="28" t="s">
        <v>104</v>
      </c>
      <c r="F94" s="28" t="s">
        <v>33</v>
      </c>
      <c r="G94" s="28"/>
      <c r="H94" s="33"/>
      <c r="I94" s="383"/>
      <c r="J94" s="33"/>
      <c r="K94" s="33"/>
      <c r="L94" s="33"/>
      <c r="M94" s="33"/>
      <c r="N94" s="33"/>
      <c r="O94" s="33"/>
      <c r="P94" s="33"/>
      <c r="Q94" s="33"/>
    </row>
    <row r="95" spans="2:17" x14ac:dyDescent="0.25">
      <c r="B95" s="30"/>
      <c r="C95" s="628"/>
      <c r="D95" s="30" t="s">
        <v>27</v>
      </c>
      <c r="E95" s="28" t="s">
        <v>104</v>
      </c>
      <c r="F95" s="28" t="s">
        <v>33</v>
      </c>
      <c r="G95" s="28"/>
      <c r="H95" s="33"/>
      <c r="I95" s="383"/>
      <c r="J95" s="33"/>
      <c r="K95" s="33"/>
      <c r="L95" s="33"/>
      <c r="M95" s="33"/>
      <c r="N95" s="33"/>
      <c r="O95" s="33"/>
      <c r="P95" s="33"/>
      <c r="Q95" s="33"/>
    </row>
    <row r="96" spans="2:17" x14ac:dyDescent="0.25">
      <c r="B96" s="40" t="s">
        <v>105</v>
      </c>
      <c r="C96" s="41" t="s">
        <v>106</v>
      </c>
      <c r="D96" s="42"/>
      <c r="E96" s="42"/>
      <c r="F96" s="42"/>
      <c r="G96" s="42"/>
      <c r="H96" s="43"/>
      <c r="I96" s="386">
        <f>SUM(I97:I108)</f>
        <v>34.636000000000003</v>
      </c>
      <c r="J96" s="44">
        <f t="shared" ref="J96:Q96" si="5">SUM(J97:J108)</f>
        <v>34.64</v>
      </c>
      <c r="K96" s="44">
        <f t="shared" si="5"/>
        <v>0</v>
      </c>
      <c r="L96" s="44">
        <f t="shared" si="5"/>
        <v>27.02</v>
      </c>
      <c r="M96" s="44">
        <f t="shared" si="5"/>
        <v>0</v>
      </c>
      <c r="N96" s="44">
        <f t="shared" si="5"/>
        <v>0</v>
      </c>
      <c r="O96" s="44">
        <f t="shared" si="5"/>
        <v>0</v>
      </c>
      <c r="P96" s="44">
        <f t="shared" si="5"/>
        <v>0</v>
      </c>
      <c r="Q96" s="44">
        <f t="shared" si="5"/>
        <v>0</v>
      </c>
    </row>
    <row r="97" spans="2:17" x14ac:dyDescent="0.25">
      <c r="B97" s="26"/>
      <c r="C97" s="626" t="s">
        <v>107</v>
      </c>
      <c r="D97" s="45" t="s">
        <v>23</v>
      </c>
      <c r="E97" s="45" t="s">
        <v>108</v>
      </c>
      <c r="F97" s="27" t="s">
        <v>33</v>
      </c>
      <c r="G97" s="45"/>
      <c r="H97" s="45"/>
      <c r="I97" s="387">
        <v>34.11</v>
      </c>
      <c r="J97" s="45">
        <v>34.11</v>
      </c>
      <c r="K97" s="45"/>
      <c r="L97" s="45">
        <v>27.02</v>
      </c>
      <c r="M97" s="45"/>
      <c r="N97" s="45"/>
      <c r="O97" s="45"/>
      <c r="P97" s="45"/>
      <c r="Q97" s="45"/>
    </row>
    <row r="98" spans="2:17" x14ac:dyDescent="0.25">
      <c r="B98" s="28"/>
      <c r="C98" s="627"/>
      <c r="D98" s="46" t="s">
        <v>26</v>
      </c>
      <c r="E98" s="46" t="s">
        <v>108</v>
      </c>
      <c r="F98" s="28" t="s">
        <v>33</v>
      </c>
      <c r="G98" s="46"/>
      <c r="H98" s="46"/>
      <c r="I98" s="388"/>
      <c r="J98" s="46"/>
      <c r="K98" s="46"/>
      <c r="L98" s="46"/>
      <c r="M98" s="46"/>
      <c r="N98" s="46"/>
      <c r="O98" s="46"/>
      <c r="P98" s="46"/>
      <c r="Q98" s="46"/>
    </row>
    <row r="99" spans="2:17" x14ac:dyDescent="0.25">
      <c r="B99" s="28"/>
      <c r="C99" s="627"/>
      <c r="D99" s="28" t="s">
        <v>27</v>
      </c>
      <c r="E99" s="46" t="s">
        <v>108</v>
      </c>
      <c r="F99" s="28" t="s">
        <v>33</v>
      </c>
      <c r="G99" s="46"/>
      <c r="H99" s="46"/>
      <c r="I99" s="388"/>
      <c r="J99" s="46"/>
      <c r="K99" s="46"/>
      <c r="L99" s="46"/>
      <c r="M99" s="46"/>
      <c r="N99" s="46"/>
      <c r="O99" s="46"/>
      <c r="P99" s="46"/>
      <c r="Q99" s="46"/>
    </row>
    <row r="100" spans="2:17" x14ac:dyDescent="0.25">
      <c r="B100" s="47"/>
      <c r="C100" s="623" t="s">
        <v>109</v>
      </c>
      <c r="D100" s="45" t="s">
        <v>23</v>
      </c>
      <c r="E100" s="45" t="s">
        <v>110</v>
      </c>
      <c r="F100" s="27" t="s">
        <v>33</v>
      </c>
      <c r="G100" s="45"/>
      <c r="H100" s="45"/>
      <c r="I100" s="387">
        <v>0.52600000000000002</v>
      </c>
      <c r="J100" s="45">
        <v>0.53</v>
      </c>
      <c r="K100" s="45"/>
      <c r="L100" s="45"/>
      <c r="M100" s="45"/>
      <c r="N100" s="45"/>
      <c r="O100" s="45"/>
      <c r="P100" s="45"/>
      <c r="Q100" s="45"/>
    </row>
    <row r="101" spans="2:17" x14ac:dyDescent="0.25">
      <c r="B101" s="48"/>
      <c r="C101" s="624"/>
      <c r="D101" s="46" t="s">
        <v>26</v>
      </c>
      <c r="E101" s="46" t="s">
        <v>110</v>
      </c>
      <c r="F101" s="28" t="s">
        <v>33</v>
      </c>
      <c r="G101" s="46"/>
      <c r="H101" s="46"/>
      <c r="I101" s="388"/>
      <c r="J101" s="46"/>
      <c r="K101" s="46"/>
      <c r="L101" s="46"/>
      <c r="M101" s="46"/>
      <c r="N101" s="46"/>
      <c r="O101" s="46"/>
      <c r="P101" s="46"/>
      <c r="Q101" s="46"/>
    </row>
    <row r="102" spans="2:17" x14ac:dyDescent="0.25">
      <c r="B102" s="49"/>
      <c r="C102" s="625"/>
      <c r="D102" s="30" t="s">
        <v>27</v>
      </c>
      <c r="E102" s="30" t="s">
        <v>110</v>
      </c>
      <c r="F102" s="30" t="s">
        <v>33</v>
      </c>
      <c r="G102" s="50"/>
      <c r="H102" s="50"/>
      <c r="I102" s="389"/>
      <c r="J102" s="50"/>
      <c r="K102" s="50"/>
      <c r="L102" s="50"/>
      <c r="M102" s="50"/>
      <c r="N102" s="50"/>
      <c r="O102" s="50"/>
      <c r="P102" s="50"/>
      <c r="Q102" s="50"/>
    </row>
    <row r="103" spans="2:17" x14ac:dyDescent="0.25">
      <c r="B103" s="47"/>
      <c r="C103" s="623" t="s">
        <v>111</v>
      </c>
      <c r="D103" s="45" t="s">
        <v>23</v>
      </c>
      <c r="E103" s="45" t="s">
        <v>112</v>
      </c>
      <c r="F103" s="27" t="s">
        <v>33</v>
      </c>
      <c r="G103" s="45"/>
      <c r="H103" s="45"/>
      <c r="I103" s="387"/>
      <c r="J103" s="45"/>
      <c r="K103" s="45"/>
      <c r="L103" s="45"/>
      <c r="M103" s="45"/>
      <c r="N103" s="45"/>
      <c r="O103" s="45"/>
      <c r="P103" s="45"/>
      <c r="Q103" s="45"/>
    </row>
    <row r="104" spans="2:17" x14ac:dyDescent="0.25">
      <c r="B104" s="48"/>
      <c r="C104" s="624"/>
      <c r="D104" s="46" t="s">
        <v>26</v>
      </c>
      <c r="E104" s="46" t="s">
        <v>112</v>
      </c>
      <c r="F104" s="28" t="s">
        <v>33</v>
      </c>
      <c r="G104" s="46"/>
      <c r="H104" s="46"/>
      <c r="I104" s="388"/>
      <c r="J104" s="46"/>
      <c r="K104" s="46"/>
      <c r="L104" s="46"/>
      <c r="M104" s="46"/>
      <c r="N104" s="46"/>
      <c r="O104" s="46"/>
      <c r="P104" s="46"/>
      <c r="Q104" s="46"/>
    </row>
    <row r="105" spans="2:17" x14ac:dyDescent="0.25">
      <c r="B105" s="49"/>
      <c r="C105" s="625"/>
      <c r="D105" s="30" t="s">
        <v>27</v>
      </c>
      <c r="E105" s="30" t="s">
        <v>112</v>
      </c>
      <c r="F105" s="30" t="s">
        <v>33</v>
      </c>
      <c r="G105" s="50"/>
      <c r="H105" s="50"/>
      <c r="I105" s="389"/>
      <c r="J105" s="50"/>
      <c r="K105" s="50"/>
      <c r="L105" s="50"/>
      <c r="M105" s="50"/>
      <c r="N105" s="50"/>
      <c r="O105" s="50"/>
      <c r="P105" s="50"/>
      <c r="Q105" s="50"/>
    </row>
    <row r="106" spans="2:17" x14ac:dyDescent="0.25">
      <c r="B106" s="47"/>
      <c r="C106" s="623" t="s">
        <v>113</v>
      </c>
      <c r="D106" s="45" t="s">
        <v>23</v>
      </c>
      <c r="E106" s="45" t="s">
        <v>114</v>
      </c>
      <c r="F106" s="27" t="s">
        <v>33</v>
      </c>
      <c r="G106" s="45"/>
      <c r="H106" s="45"/>
      <c r="I106" s="387"/>
      <c r="J106" s="45"/>
      <c r="K106" s="45"/>
      <c r="L106" s="45"/>
      <c r="M106" s="45"/>
      <c r="N106" s="45"/>
      <c r="O106" s="45"/>
      <c r="P106" s="45"/>
      <c r="Q106" s="45"/>
    </row>
    <row r="107" spans="2:17" x14ac:dyDescent="0.25">
      <c r="B107" s="48"/>
      <c r="C107" s="624"/>
      <c r="D107" s="46" t="s">
        <v>26</v>
      </c>
      <c r="E107" s="46" t="s">
        <v>114</v>
      </c>
      <c r="F107" s="28" t="s">
        <v>33</v>
      </c>
      <c r="G107" s="46"/>
      <c r="H107" s="46"/>
      <c r="I107" s="388"/>
      <c r="J107" s="46"/>
      <c r="K107" s="46"/>
      <c r="L107" s="46"/>
      <c r="M107" s="46"/>
      <c r="N107" s="46"/>
      <c r="O107" s="46"/>
      <c r="P107" s="46"/>
      <c r="Q107" s="46"/>
    </row>
    <row r="108" spans="2:17" x14ac:dyDescent="0.25">
      <c r="B108" s="49"/>
      <c r="C108" s="625"/>
      <c r="D108" s="30" t="s">
        <v>27</v>
      </c>
      <c r="E108" s="30" t="s">
        <v>114</v>
      </c>
      <c r="F108" s="30" t="s">
        <v>33</v>
      </c>
      <c r="G108" s="50"/>
      <c r="H108" s="50"/>
      <c r="I108" s="389"/>
      <c r="J108" s="50"/>
      <c r="K108" s="50"/>
      <c r="L108" s="50"/>
      <c r="M108" s="50"/>
      <c r="N108" s="50"/>
      <c r="O108" s="50"/>
      <c r="P108" s="50"/>
      <c r="Q108" s="50"/>
    </row>
    <row r="109" spans="2:17" x14ac:dyDescent="0.25">
      <c r="B109" s="51" t="s">
        <v>115</v>
      </c>
      <c r="C109" s="52" t="s">
        <v>116</v>
      </c>
      <c r="D109" s="53"/>
      <c r="E109" s="54"/>
      <c r="F109" s="54"/>
      <c r="G109" s="54"/>
      <c r="H109" s="55"/>
      <c r="I109" s="390">
        <f>SUM(I110:I123)</f>
        <v>16.91</v>
      </c>
      <c r="J109" s="56">
        <f t="shared" ref="J109:Q109" si="6">SUM(J110:J123)</f>
        <v>16.91</v>
      </c>
      <c r="K109" s="56">
        <f t="shared" si="6"/>
        <v>0</v>
      </c>
      <c r="L109" s="56">
        <f t="shared" si="6"/>
        <v>9.51</v>
      </c>
      <c r="M109" s="56">
        <f t="shared" si="6"/>
        <v>0</v>
      </c>
      <c r="N109" s="56">
        <f t="shared" si="6"/>
        <v>0</v>
      </c>
      <c r="O109" s="56">
        <f t="shared" si="6"/>
        <v>0</v>
      </c>
      <c r="P109" s="56">
        <f t="shared" si="6"/>
        <v>0</v>
      </c>
      <c r="Q109" s="56">
        <f t="shared" si="6"/>
        <v>0</v>
      </c>
    </row>
    <row r="110" spans="2:17" x14ac:dyDescent="0.25">
      <c r="B110" s="26"/>
      <c r="C110" s="638" t="s">
        <v>117</v>
      </c>
      <c r="D110" s="45" t="s">
        <v>23</v>
      </c>
      <c r="E110" s="45" t="s">
        <v>118</v>
      </c>
      <c r="F110" s="45" t="s">
        <v>33</v>
      </c>
      <c r="G110" s="45">
        <v>3</v>
      </c>
      <c r="H110" s="45" t="s">
        <v>64</v>
      </c>
      <c r="I110" s="387"/>
      <c r="J110" s="45"/>
      <c r="K110" s="45"/>
      <c r="L110" s="45"/>
      <c r="M110" s="45"/>
      <c r="N110" s="45"/>
      <c r="O110" s="45"/>
      <c r="P110" s="45"/>
      <c r="Q110" s="45"/>
    </row>
    <row r="111" spans="2:17" x14ac:dyDescent="0.25">
      <c r="B111" s="30"/>
      <c r="C111" s="638"/>
      <c r="D111" s="50" t="s">
        <v>26</v>
      </c>
      <c r="E111" s="50" t="s">
        <v>118</v>
      </c>
      <c r="F111" s="50" t="s">
        <v>33</v>
      </c>
      <c r="G111" s="50">
        <v>3</v>
      </c>
      <c r="H111" s="50" t="s">
        <v>64</v>
      </c>
      <c r="I111" s="389"/>
      <c r="J111" s="50"/>
      <c r="K111" s="50"/>
      <c r="L111" s="50"/>
      <c r="M111" s="50"/>
      <c r="N111" s="50"/>
      <c r="O111" s="50"/>
      <c r="P111" s="50"/>
      <c r="Q111" s="50"/>
    </row>
    <row r="112" spans="2:17" x14ac:dyDescent="0.25">
      <c r="B112" s="26"/>
      <c r="C112" s="638" t="s">
        <v>119</v>
      </c>
      <c r="D112" s="45" t="s">
        <v>23</v>
      </c>
      <c r="E112" s="45" t="s">
        <v>120</v>
      </c>
      <c r="F112" s="45" t="s">
        <v>33</v>
      </c>
      <c r="G112" s="45"/>
      <c r="H112" s="45"/>
      <c r="I112" s="387">
        <v>12.32</v>
      </c>
      <c r="J112" s="45">
        <v>12.32</v>
      </c>
      <c r="K112" s="45"/>
      <c r="L112" s="45">
        <v>9.5</v>
      </c>
      <c r="M112" s="45"/>
      <c r="N112" s="45"/>
      <c r="O112" s="45"/>
      <c r="P112" s="45"/>
      <c r="Q112" s="45"/>
    </row>
    <row r="113" spans="2:17" x14ac:dyDescent="0.25">
      <c r="B113" s="28"/>
      <c r="C113" s="638"/>
      <c r="D113" s="46" t="s">
        <v>26</v>
      </c>
      <c r="E113" s="46" t="s">
        <v>120</v>
      </c>
      <c r="F113" s="46" t="s">
        <v>33</v>
      </c>
      <c r="G113" s="46"/>
      <c r="H113" s="46"/>
      <c r="I113" s="388"/>
      <c r="J113" s="46"/>
      <c r="K113" s="46"/>
      <c r="L113" s="46"/>
      <c r="M113" s="46"/>
      <c r="N113" s="46"/>
      <c r="O113" s="46"/>
      <c r="P113" s="46"/>
      <c r="Q113" s="46"/>
    </row>
    <row r="114" spans="2:17" x14ac:dyDescent="0.25">
      <c r="B114" s="30"/>
      <c r="C114" s="638"/>
      <c r="D114" s="30" t="s">
        <v>27</v>
      </c>
      <c r="E114" s="30" t="s">
        <v>120</v>
      </c>
      <c r="F114" s="30" t="s">
        <v>33</v>
      </c>
      <c r="G114" s="30"/>
      <c r="H114" s="30"/>
      <c r="I114" s="381"/>
      <c r="J114" s="30"/>
      <c r="K114" s="30"/>
      <c r="L114" s="30"/>
      <c r="M114" s="30"/>
      <c r="N114" s="30"/>
      <c r="O114" s="30"/>
      <c r="P114" s="30"/>
      <c r="Q114" s="30"/>
    </row>
    <row r="115" spans="2:17" x14ac:dyDescent="0.25">
      <c r="B115" s="26"/>
      <c r="C115" s="638" t="s">
        <v>121</v>
      </c>
      <c r="D115" s="45" t="s">
        <v>23</v>
      </c>
      <c r="E115" s="45" t="s">
        <v>122</v>
      </c>
      <c r="F115" s="45">
        <v>2810</v>
      </c>
      <c r="G115" s="45">
        <v>6.1</v>
      </c>
      <c r="H115" s="45" t="s">
        <v>25</v>
      </c>
      <c r="I115" s="387"/>
      <c r="J115" s="45"/>
      <c r="K115" s="45"/>
      <c r="L115" s="45"/>
      <c r="M115" s="45"/>
      <c r="N115" s="45"/>
      <c r="O115" s="45"/>
      <c r="P115" s="45"/>
      <c r="Q115" s="45"/>
    </row>
    <row r="116" spans="2:17" x14ac:dyDescent="0.25">
      <c r="B116" s="28"/>
      <c r="C116" s="638"/>
      <c r="D116" s="46" t="s">
        <v>26</v>
      </c>
      <c r="E116" s="46" t="s">
        <v>122</v>
      </c>
      <c r="F116" s="46">
        <v>2810</v>
      </c>
      <c r="G116" s="46">
        <v>6.1</v>
      </c>
      <c r="H116" s="46" t="s">
        <v>25</v>
      </c>
      <c r="I116" s="388"/>
      <c r="J116" s="46"/>
      <c r="K116" s="46"/>
      <c r="L116" s="46"/>
      <c r="M116" s="46"/>
      <c r="N116" s="46"/>
      <c r="O116" s="46"/>
      <c r="P116" s="46"/>
      <c r="Q116" s="46"/>
    </row>
    <row r="117" spans="2:17" x14ac:dyDescent="0.25">
      <c r="B117" s="30"/>
      <c r="C117" s="638"/>
      <c r="D117" s="30" t="s">
        <v>27</v>
      </c>
      <c r="E117" s="30" t="s">
        <v>122</v>
      </c>
      <c r="F117" s="30">
        <v>2811</v>
      </c>
      <c r="G117" s="30">
        <v>6.1</v>
      </c>
      <c r="H117" s="30" t="s">
        <v>25</v>
      </c>
      <c r="I117" s="381"/>
      <c r="J117" s="30"/>
      <c r="K117" s="30"/>
      <c r="L117" s="30"/>
      <c r="M117" s="30"/>
      <c r="N117" s="30"/>
      <c r="O117" s="30"/>
      <c r="P117" s="30"/>
      <c r="Q117" s="30"/>
    </row>
    <row r="118" spans="2:17" x14ac:dyDescent="0.25">
      <c r="B118" s="26"/>
      <c r="C118" s="638" t="s">
        <v>123</v>
      </c>
      <c r="D118" s="45" t="s">
        <v>23</v>
      </c>
      <c r="E118" s="45" t="s">
        <v>124</v>
      </c>
      <c r="F118" s="45" t="s">
        <v>33</v>
      </c>
      <c r="G118" s="45"/>
      <c r="H118" s="45"/>
      <c r="I118" s="387">
        <v>4.59</v>
      </c>
      <c r="J118" s="45">
        <v>4.59</v>
      </c>
      <c r="K118" s="45"/>
      <c r="L118" s="45">
        <v>0.01</v>
      </c>
      <c r="M118" s="45"/>
      <c r="N118" s="45"/>
      <c r="O118" s="45"/>
      <c r="P118" s="45"/>
      <c r="Q118" s="45"/>
    </row>
    <row r="119" spans="2:17" x14ac:dyDescent="0.25">
      <c r="B119" s="28"/>
      <c r="C119" s="638"/>
      <c r="D119" s="46" t="s">
        <v>26</v>
      </c>
      <c r="E119" s="46" t="s">
        <v>124</v>
      </c>
      <c r="F119" s="46" t="s">
        <v>33</v>
      </c>
      <c r="G119" s="46"/>
      <c r="H119" s="46"/>
      <c r="I119" s="388"/>
      <c r="J119" s="46"/>
      <c r="K119" s="46"/>
      <c r="L119" s="46"/>
      <c r="M119" s="46"/>
      <c r="N119" s="46"/>
      <c r="O119" s="46"/>
      <c r="P119" s="46"/>
      <c r="Q119" s="46"/>
    </row>
    <row r="120" spans="2:17" x14ac:dyDescent="0.25">
      <c r="B120" s="30"/>
      <c r="C120" s="638"/>
      <c r="D120" s="30" t="s">
        <v>27</v>
      </c>
      <c r="E120" s="30" t="s">
        <v>124</v>
      </c>
      <c r="F120" s="30" t="s">
        <v>33</v>
      </c>
      <c r="G120" s="30"/>
      <c r="H120" s="30"/>
      <c r="I120" s="381"/>
      <c r="J120" s="30"/>
      <c r="K120" s="30"/>
      <c r="L120" s="30"/>
      <c r="M120" s="30"/>
      <c r="N120" s="30"/>
      <c r="O120" s="30"/>
      <c r="P120" s="30"/>
      <c r="Q120" s="30"/>
    </row>
    <row r="121" spans="2:17" x14ac:dyDescent="0.25">
      <c r="B121" s="26"/>
      <c r="C121" s="638" t="s">
        <v>125</v>
      </c>
      <c r="D121" s="45" t="s">
        <v>23</v>
      </c>
      <c r="E121" s="45" t="s">
        <v>126</v>
      </c>
      <c r="F121" s="45" t="s">
        <v>33</v>
      </c>
      <c r="G121" s="45"/>
      <c r="H121" s="45"/>
      <c r="I121" s="387"/>
      <c r="J121" s="45"/>
      <c r="K121" s="45"/>
      <c r="L121" s="45"/>
      <c r="M121" s="45"/>
      <c r="N121" s="45"/>
      <c r="O121" s="45"/>
      <c r="P121" s="45"/>
      <c r="Q121" s="45"/>
    </row>
    <row r="122" spans="2:17" x14ac:dyDescent="0.25">
      <c r="B122" s="28"/>
      <c r="C122" s="638"/>
      <c r="D122" s="46" t="s">
        <v>26</v>
      </c>
      <c r="E122" s="46" t="s">
        <v>126</v>
      </c>
      <c r="F122" s="46" t="s">
        <v>33</v>
      </c>
      <c r="G122" s="46"/>
      <c r="H122" s="46"/>
      <c r="I122" s="388"/>
      <c r="J122" s="46"/>
      <c r="K122" s="46"/>
      <c r="L122" s="46"/>
      <c r="M122" s="46"/>
      <c r="N122" s="46"/>
      <c r="O122" s="46"/>
      <c r="P122" s="46"/>
      <c r="Q122" s="46"/>
    </row>
    <row r="123" spans="2:17" x14ac:dyDescent="0.25">
      <c r="B123" s="30"/>
      <c r="C123" s="638"/>
      <c r="D123" s="30" t="s">
        <v>27</v>
      </c>
      <c r="E123" s="30" t="s">
        <v>126</v>
      </c>
      <c r="F123" s="30" t="s">
        <v>33</v>
      </c>
      <c r="G123" s="30"/>
      <c r="H123" s="30"/>
      <c r="I123" s="381"/>
      <c r="J123" s="30"/>
      <c r="K123" s="30"/>
      <c r="L123" s="30"/>
      <c r="M123" s="30"/>
      <c r="N123" s="30"/>
      <c r="O123" s="30"/>
      <c r="P123" s="30"/>
      <c r="Q123" s="30"/>
    </row>
    <row r="124" spans="2:17" x14ac:dyDescent="0.25">
      <c r="B124" s="40" t="s">
        <v>127</v>
      </c>
      <c r="C124" s="57" t="s">
        <v>128</v>
      </c>
      <c r="D124" s="58"/>
      <c r="E124" s="58"/>
      <c r="F124" s="58"/>
      <c r="G124" s="58"/>
      <c r="H124" s="58"/>
      <c r="I124" s="385">
        <f>SUM(I125:I136)</f>
        <v>0.28999999999999998</v>
      </c>
      <c r="J124" s="59">
        <f t="shared" ref="J124:Q124" si="7">SUM(J125:J136)</f>
        <v>0.28999999999999998</v>
      </c>
      <c r="K124" s="59">
        <f t="shared" si="7"/>
        <v>0</v>
      </c>
      <c r="L124" s="59">
        <f t="shared" si="7"/>
        <v>0</v>
      </c>
      <c r="M124" s="59">
        <f t="shared" si="7"/>
        <v>0</v>
      </c>
      <c r="N124" s="59">
        <f t="shared" si="7"/>
        <v>0</v>
      </c>
      <c r="O124" s="59">
        <f t="shared" si="7"/>
        <v>0</v>
      </c>
      <c r="P124" s="59">
        <f t="shared" si="7"/>
        <v>0</v>
      </c>
      <c r="Q124" s="59">
        <f t="shared" si="7"/>
        <v>0</v>
      </c>
    </row>
    <row r="125" spans="2:17" x14ac:dyDescent="0.25">
      <c r="B125" s="26"/>
      <c r="C125" s="638" t="s">
        <v>129</v>
      </c>
      <c r="D125" s="45" t="s">
        <v>23</v>
      </c>
      <c r="E125" s="45" t="s">
        <v>130</v>
      </c>
      <c r="F125" s="45">
        <v>2902</v>
      </c>
      <c r="G125" s="45">
        <v>6.1</v>
      </c>
      <c r="H125" s="45" t="s">
        <v>51</v>
      </c>
      <c r="I125" s="387"/>
      <c r="J125" s="45"/>
      <c r="K125" s="45"/>
      <c r="L125" s="45"/>
      <c r="M125" s="45"/>
      <c r="N125" s="45"/>
      <c r="O125" s="45"/>
      <c r="P125" s="45"/>
      <c r="Q125" s="45"/>
    </row>
    <row r="126" spans="2:17" x14ac:dyDescent="0.25">
      <c r="B126" s="28"/>
      <c r="C126" s="638"/>
      <c r="D126" s="46" t="s">
        <v>26</v>
      </c>
      <c r="E126" s="46" t="s">
        <v>130</v>
      </c>
      <c r="F126" s="46">
        <v>2902</v>
      </c>
      <c r="G126" s="46">
        <v>6.1</v>
      </c>
      <c r="H126" s="46" t="s">
        <v>51</v>
      </c>
      <c r="I126" s="388"/>
      <c r="J126" s="46"/>
      <c r="K126" s="46"/>
      <c r="L126" s="46"/>
      <c r="M126" s="46"/>
      <c r="N126" s="46"/>
      <c r="O126" s="46"/>
      <c r="P126" s="46"/>
      <c r="Q126" s="46"/>
    </row>
    <row r="127" spans="2:17" x14ac:dyDescent="0.25">
      <c r="B127" s="30"/>
      <c r="C127" s="638"/>
      <c r="D127" s="30" t="s">
        <v>27</v>
      </c>
      <c r="E127" s="30" t="s">
        <v>130</v>
      </c>
      <c r="F127" s="30">
        <v>2588</v>
      </c>
      <c r="G127" s="30">
        <v>6.1</v>
      </c>
      <c r="H127" s="30" t="s">
        <v>131</v>
      </c>
      <c r="I127" s="381">
        <v>0.28999999999999998</v>
      </c>
      <c r="J127" s="30">
        <v>0.28999999999999998</v>
      </c>
      <c r="K127" s="30"/>
      <c r="L127" s="30"/>
      <c r="M127" s="30"/>
      <c r="N127" s="30"/>
      <c r="O127" s="30"/>
      <c r="P127" s="30"/>
      <c r="Q127" s="30"/>
    </row>
    <row r="128" spans="2:17" x14ac:dyDescent="0.25">
      <c r="B128" s="26"/>
      <c r="C128" s="638" t="s">
        <v>132</v>
      </c>
      <c r="D128" s="45" t="s">
        <v>23</v>
      </c>
      <c r="E128" s="45" t="s">
        <v>133</v>
      </c>
      <c r="F128" s="45">
        <v>3018</v>
      </c>
      <c r="G128" s="45">
        <v>6.1</v>
      </c>
      <c r="H128" s="45" t="s">
        <v>51</v>
      </c>
      <c r="I128" s="387"/>
      <c r="J128" s="45"/>
      <c r="K128" s="45"/>
      <c r="L128" s="45"/>
      <c r="M128" s="45"/>
      <c r="N128" s="45"/>
      <c r="O128" s="45"/>
      <c r="P128" s="45"/>
      <c r="Q128" s="45"/>
    </row>
    <row r="129" spans="2:17" x14ac:dyDescent="0.25">
      <c r="B129" s="28"/>
      <c r="C129" s="638"/>
      <c r="D129" s="46" t="s">
        <v>26</v>
      </c>
      <c r="E129" s="46" t="s">
        <v>133</v>
      </c>
      <c r="F129" s="46">
        <v>3018</v>
      </c>
      <c r="G129" s="46">
        <v>6.1</v>
      </c>
      <c r="H129" s="46" t="s">
        <v>51</v>
      </c>
      <c r="I129" s="388"/>
      <c r="J129" s="46"/>
      <c r="K129" s="46"/>
      <c r="L129" s="46"/>
      <c r="M129" s="46"/>
      <c r="N129" s="46"/>
      <c r="O129" s="46"/>
      <c r="P129" s="46"/>
      <c r="Q129" s="46"/>
    </row>
    <row r="130" spans="2:17" x14ac:dyDescent="0.25">
      <c r="B130" s="30"/>
      <c r="C130" s="638"/>
      <c r="D130" s="30" t="s">
        <v>27</v>
      </c>
      <c r="E130" s="30" t="s">
        <v>133</v>
      </c>
      <c r="F130" s="30">
        <v>2783</v>
      </c>
      <c r="G130" s="30">
        <v>6.1</v>
      </c>
      <c r="H130" s="30" t="s">
        <v>131</v>
      </c>
      <c r="I130" s="381"/>
      <c r="J130" s="30"/>
      <c r="K130" s="30"/>
      <c r="L130" s="30"/>
      <c r="M130" s="30"/>
      <c r="N130" s="30"/>
      <c r="O130" s="30"/>
      <c r="P130" s="30"/>
      <c r="Q130" s="30"/>
    </row>
    <row r="131" spans="2:17" x14ac:dyDescent="0.25">
      <c r="B131" s="26"/>
      <c r="C131" s="638" t="s">
        <v>134</v>
      </c>
      <c r="D131" s="45" t="s">
        <v>23</v>
      </c>
      <c r="E131" s="45" t="s">
        <v>135</v>
      </c>
      <c r="F131" s="45">
        <v>2902</v>
      </c>
      <c r="G131" s="45">
        <v>6.1</v>
      </c>
      <c r="H131" s="45" t="s">
        <v>136</v>
      </c>
      <c r="I131" s="387"/>
      <c r="J131" s="45"/>
      <c r="K131" s="45"/>
      <c r="L131" s="45"/>
      <c r="M131" s="45"/>
      <c r="N131" s="45"/>
      <c r="O131" s="45"/>
      <c r="P131" s="45"/>
      <c r="Q131" s="45"/>
    </row>
    <row r="132" spans="2:17" x14ac:dyDescent="0.25">
      <c r="B132" s="28"/>
      <c r="C132" s="638"/>
      <c r="D132" s="46" t="s">
        <v>26</v>
      </c>
      <c r="E132" s="46" t="s">
        <v>135</v>
      </c>
      <c r="F132" s="46">
        <v>2902</v>
      </c>
      <c r="G132" s="46">
        <v>6.1</v>
      </c>
      <c r="H132" s="46" t="s">
        <v>136</v>
      </c>
      <c r="I132" s="388"/>
      <c r="J132" s="46"/>
      <c r="K132" s="46"/>
      <c r="L132" s="46"/>
      <c r="M132" s="46"/>
      <c r="N132" s="46"/>
      <c r="O132" s="46"/>
      <c r="P132" s="46"/>
      <c r="Q132" s="46"/>
    </row>
    <row r="133" spans="2:17" x14ac:dyDescent="0.25">
      <c r="B133" s="30"/>
      <c r="C133" s="638"/>
      <c r="D133" s="30" t="s">
        <v>27</v>
      </c>
      <c r="E133" s="30" t="s">
        <v>135</v>
      </c>
      <c r="F133" s="30">
        <v>2588</v>
      </c>
      <c r="G133" s="30">
        <v>6.1</v>
      </c>
      <c r="H133" s="30" t="s">
        <v>136</v>
      </c>
      <c r="I133" s="381"/>
      <c r="J133" s="30"/>
      <c r="K133" s="30"/>
      <c r="L133" s="30"/>
      <c r="M133" s="30"/>
      <c r="N133" s="30"/>
      <c r="O133" s="30"/>
      <c r="P133" s="30"/>
      <c r="Q133" s="30"/>
    </row>
    <row r="134" spans="2:17" x14ac:dyDescent="0.25">
      <c r="B134" s="60"/>
      <c r="C134" s="636" t="s">
        <v>137</v>
      </c>
      <c r="D134" s="45" t="s">
        <v>23</v>
      </c>
      <c r="E134" s="45" t="s">
        <v>138</v>
      </c>
      <c r="F134" s="45">
        <v>2994</v>
      </c>
      <c r="G134" s="45">
        <v>6.1</v>
      </c>
      <c r="H134" s="45" t="s">
        <v>136</v>
      </c>
      <c r="I134" s="387"/>
      <c r="J134" s="45"/>
      <c r="K134" s="45"/>
      <c r="L134" s="45"/>
      <c r="M134" s="45"/>
      <c r="N134" s="45"/>
      <c r="O134" s="45"/>
      <c r="P134" s="45"/>
      <c r="Q134" s="45"/>
    </row>
    <row r="135" spans="2:17" x14ac:dyDescent="0.25">
      <c r="B135" s="61"/>
      <c r="C135" s="637"/>
      <c r="D135" s="46" t="s">
        <v>26</v>
      </c>
      <c r="E135" s="46" t="s">
        <v>138</v>
      </c>
      <c r="F135" s="46">
        <v>2994</v>
      </c>
      <c r="G135" s="46">
        <v>6.1</v>
      </c>
      <c r="H135" s="46" t="s">
        <v>136</v>
      </c>
      <c r="I135" s="388"/>
      <c r="J135" s="46"/>
      <c r="K135" s="46"/>
      <c r="L135" s="46"/>
      <c r="M135" s="46"/>
      <c r="N135" s="46"/>
      <c r="O135" s="46"/>
      <c r="P135" s="46"/>
      <c r="Q135" s="46"/>
    </row>
    <row r="136" spans="2:17" x14ac:dyDescent="0.25">
      <c r="B136" s="62"/>
      <c r="C136" s="637"/>
      <c r="D136" s="28" t="s">
        <v>27</v>
      </c>
      <c r="E136" s="30" t="s">
        <v>138</v>
      </c>
      <c r="F136" s="30">
        <v>2759</v>
      </c>
      <c r="G136" s="30">
        <v>6.1</v>
      </c>
      <c r="H136" s="30" t="s">
        <v>136</v>
      </c>
      <c r="I136" s="381"/>
      <c r="J136" s="30"/>
      <c r="K136" s="30"/>
      <c r="L136" s="30"/>
      <c r="M136" s="30"/>
      <c r="N136" s="30"/>
      <c r="O136" s="30"/>
      <c r="P136" s="30"/>
      <c r="Q136" s="30"/>
    </row>
    <row r="137" spans="2:17" x14ac:dyDescent="0.25">
      <c r="B137" s="63" t="s">
        <v>139</v>
      </c>
      <c r="C137" s="64" t="s">
        <v>140</v>
      </c>
      <c r="D137" s="54"/>
      <c r="E137" s="639"/>
      <c r="F137" s="639"/>
      <c r="G137" s="54"/>
      <c r="H137" s="55"/>
      <c r="I137" s="390">
        <f>SUM(I138:I159)</f>
        <v>1604</v>
      </c>
      <c r="J137" s="56">
        <f t="shared" ref="J137:Q137" si="8">SUM(J138:J159)</f>
        <v>1604</v>
      </c>
      <c r="K137" s="56">
        <f t="shared" si="8"/>
        <v>0</v>
      </c>
      <c r="L137" s="56">
        <f t="shared" si="8"/>
        <v>0.88</v>
      </c>
      <c r="M137" s="56">
        <f t="shared" si="8"/>
        <v>0</v>
      </c>
      <c r="N137" s="56">
        <f t="shared" si="8"/>
        <v>0</v>
      </c>
      <c r="O137" s="56">
        <f t="shared" si="8"/>
        <v>0</v>
      </c>
      <c r="P137" s="56">
        <f t="shared" si="8"/>
        <v>0</v>
      </c>
      <c r="Q137" s="56">
        <f t="shared" si="8"/>
        <v>1604</v>
      </c>
    </row>
    <row r="138" spans="2:17" x14ac:dyDescent="0.25">
      <c r="B138" s="65"/>
      <c r="C138" s="640" t="s">
        <v>141</v>
      </c>
      <c r="D138" s="66" t="s">
        <v>23</v>
      </c>
      <c r="E138" s="66" t="s">
        <v>142</v>
      </c>
      <c r="F138" s="66" t="s">
        <v>85</v>
      </c>
      <c r="G138" s="66"/>
      <c r="H138" s="66"/>
      <c r="I138" s="391">
        <v>1173</v>
      </c>
      <c r="J138" s="66">
        <v>1173</v>
      </c>
      <c r="K138" s="66"/>
      <c r="L138" s="66">
        <v>0.88</v>
      </c>
      <c r="M138" s="66"/>
      <c r="N138" s="66"/>
      <c r="O138" s="66"/>
      <c r="P138" s="66"/>
      <c r="Q138" s="66">
        <v>1173</v>
      </c>
    </row>
    <row r="139" spans="2:17" x14ac:dyDescent="0.25">
      <c r="B139" s="67"/>
      <c r="C139" s="641"/>
      <c r="D139" s="68" t="s">
        <v>26</v>
      </c>
      <c r="E139" s="68" t="s">
        <v>142</v>
      </c>
      <c r="F139" s="68" t="s">
        <v>85</v>
      </c>
      <c r="G139" s="68"/>
      <c r="H139" s="68"/>
      <c r="I139" s="392"/>
      <c r="J139" s="68"/>
      <c r="K139" s="68"/>
      <c r="L139" s="68"/>
      <c r="M139" s="68"/>
      <c r="N139" s="68"/>
      <c r="O139" s="68"/>
      <c r="P139" s="68"/>
      <c r="Q139" s="68"/>
    </row>
    <row r="140" spans="2:17" x14ac:dyDescent="0.25">
      <c r="B140" s="69"/>
      <c r="C140" s="642"/>
      <c r="D140" s="70" t="s">
        <v>27</v>
      </c>
      <c r="E140" s="70" t="s">
        <v>142</v>
      </c>
      <c r="F140" s="70" t="s">
        <v>85</v>
      </c>
      <c r="G140" s="70"/>
      <c r="H140" s="70"/>
      <c r="I140" s="393"/>
      <c r="J140" s="70"/>
      <c r="K140" s="70"/>
      <c r="L140" s="70"/>
      <c r="M140" s="70"/>
      <c r="N140" s="70"/>
      <c r="O140" s="70"/>
      <c r="P140" s="70"/>
      <c r="Q140" s="70"/>
    </row>
    <row r="141" spans="2:17" x14ac:dyDescent="0.25">
      <c r="B141" s="65"/>
      <c r="C141" s="640" t="s">
        <v>143</v>
      </c>
      <c r="D141" s="66" t="s">
        <v>23</v>
      </c>
      <c r="E141" s="66" t="s">
        <v>144</v>
      </c>
      <c r="F141" s="66" t="s">
        <v>85</v>
      </c>
      <c r="G141" s="66"/>
      <c r="H141" s="66"/>
      <c r="I141" s="391"/>
      <c r="J141" s="66"/>
      <c r="K141" s="66"/>
      <c r="L141" s="66"/>
      <c r="M141" s="66"/>
      <c r="N141" s="66"/>
      <c r="O141" s="66"/>
      <c r="P141" s="66"/>
      <c r="Q141" s="66"/>
    </row>
    <row r="142" spans="2:17" x14ac:dyDescent="0.25">
      <c r="B142" s="67"/>
      <c r="C142" s="641"/>
      <c r="D142" s="68" t="s">
        <v>26</v>
      </c>
      <c r="E142" s="68" t="s">
        <v>144</v>
      </c>
      <c r="F142" s="68" t="s">
        <v>85</v>
      </c>
      <c r="G142" s="68"/>
      <c r="H142" s="68"/>
      <c r="I142" s="392"/>
      <c r="J142" s="68"/>
      <c r="K142" s="68"/>
      <c r="L142" s="68"/>
      <c r="M142" s="68"/>
      <c r="N142" s="68"/>
      <c r="O142" s="68"/>
      <c r="P142" s="68"/>
      <c r="Q142" s="68"/>
    </row>
    <row r="143" spans="2:17" x14ac:dyDescent="0.25">
      <c r="B143" s="69"/>
      <c r="C143" s="642"/>
      <c r="D143" s="70" t="s">
        <v>27</v>
      </c>
      <c r="E143" s="70" t="s">
        <v>144</v>
      </c>
      <c r="F143" s="70" t="s">
        <v>85</v>
      </c>
      <c r="G143" s="70"/>
      <c r="H143" s="70"/>
      <c r="I143" s="393"/>
      <c r="J143" s="70"/>
      <c r="K143" s="70"/>
      <c r="L143" s="70"/>
      <c r="M143" s="70"/>
      <c r="N143" s="70"/>
      <c r="O143" s="70"/>
      <c r="P143" s="70"/>
      <c r="Q143" s="70"/>
    </row>
    <row r="144" spans="2:17" x14ac:dyDescent="0.25">
      <c r="B144" s="65"/>
      <c r="C144" s="640" t="s">
        <v>145</v>
      </c>
      <c r="D144" s="66" t="s">
        <v>23</v>
      </c>
      <c r="E144" s="66" t="s">
        <v>146</v>
      </c>
      <c r="F144" s="66" t="s">
        <v>85</v>
      </c>
      <c r="G144" s="66"/>
      <c r="H144" s="66"/>
      <c r="I144" s="391">
        <v>431</v>
      </c>
      <c r="J144" s="66">
        <v>431</v>
      </c>
      <c r="K144" s="66"/>
      <c r="L144" s="66"/>
      <c r="M144" s="66"/>
      <c r="N144" s="66"/>
      <c r="O144" s="66"/>
      <c r="P144" s="66"/>
      <c r="Q144" s="66">
        <v>431</v>
      </c>
    </row>
    <row r="145" spans="2:17" x14ac:dyDescent="0.25">
      <c r="B145" s="67"/>
      <c r="C145" s="641"/>
      <c r="D145" s="68" t="s">
        <v>26</v>
      </c>
      <c r="E145" s="68" t="s">
        <v>146</v>
      </c>
      <c r="F145" s="68" t="s">
        <v>85</v>
      </c>
      <c r="G145" s="68"/>
      <c r="H145" s="68"/>
      <c r="I145" s="392"/>
      <c r="J145" s="68"/>
      <c r="K145" s="68"/>
      <c r="L145" s="68"/>
      <c r="M145" s="68"/>
      <c r="N145" s="68"/>
      <c r="O145" s="68"/>
      <c r="P145" s="68"/>
      <c r="Q145" s="68"/>
    </row>
    <row r="146" spans="2:17" x14ac:dyDescent="0.25">
      <c r="B146" s="69"/>
      <c r="C146" s="642"/>
      <c r="D146" s="70" t="s">
        <v>27</v>
      </c>
      <c r="E146" s="70" t="s">
        <v>146</v>
      </c>
      <c r="F146" s="70" t="s">
        <v>85</v>
      </c>
      <c r="G146" s="70"/>
      <c r="H146" s="70"/>
      <c r="I146" s="393"/>
      <c r="J146" s="70"/>
      <c r="K146" s="70"/>
      <c r="L146" s="70"/>
      <c r="M146" s="70"/>
      <c r="N146" s="70"/>
      <c r="O146" s="70"/>
      <c r="P146" s="70"/>
      <c r="Q146" s="70"/>
    </row>
    <row r="147" spans="2:17" x14ac:dyDescent="0.25">
      <c r="B147" s="65"/>
      <c r="C147" s="640" t="s">
        <v>147</v>
      </c>
      <c r="D147" s="66" t="s">
        <v>23</v>
      </c>
      <c r="E147" s="66" t="s">
        <v>148</v>
      </c>
      <c r="F147" s="66" t="s">
        <v>85</v>
      </c>
      <c r="G147" s="66"/>
      <c r="H147" s="66"/>
      <c r="I147" s="391"/>
      <c r="J147" s="66"/>
      <c r="K147" s="66"/>
      <c r="L147" s="66"/>
      <c r="M147" s="66"/>
      <c r="N147" s="66"/>
      <c r="O147" s="66"/>
      <c r="P147" s="66"/>
      <c r="Q147" s="66"/>
    </row>
    <row r="148" spans="2:17" x14ac:dyDescent="0.25">
      <c r="B148" s="67"/>
      <c r="C148" s="641"/>
      <c r="D148" s="68" t="s">
        <v>26</v>
      </c>
      <c r="E148" s="68" t="s">
        <v>148</v>
      </c>
      <c r="F148" s="68" t="s">
        <v>85</v>
      </c>
      <c r="G148" s="68"/>
      <c r="H148" s="68"/>
      <c r="I148" s="392"/>
      <c r="J148" s="68"/>
      <c r="K148" s="68"/>
      <c r="L148" s="68"/>
      <c r="M148" s="68"/>
      <c r="N148" s="68"/>
      <c r="O148" s="68"/>
      <c r="P148" s="68"/>
      <c r="Q148" s="68"/>
    </row>
    <row r="149" spans="2:17" x14ac:dyDescent="0.25">
      <c r="B149" s="69"/>
      <c r="C149" s="642"/>
      <c r="D149" s="70" t="s">
        <v>27</v>
      </c>
      <c r="E149" s="70" t="s">
        <v>148</v>
      </c>
      <c r="F149" s="70" t="s">
        <v>85</v>
      </c>
      <c r="G149" s="70"/>
      <c r="H149" s="70"/>
      <c r="I149" s="393"/>
      <c r="J149" s="70"/>
      <c r="K149" s="70"/>
      <c r="L149" s="70"/>
      <c r="M149" s="70"/>
      <c r="N149" s="70"/>
      <c r="O149" s="70"/>
      <c r="P149" s="70"/>
      <c r="Q149" s="70"/>
    </row>
    <row r="150" spans="2:17" x14ac:dyDescent="0.25">
      <c r="B150" s="65"/>
      <c r="C150" s="640" t="s">
        <v>149</v>
      </c>
      <c r="D150" s="66" t="s">
        <v>23</v>
      </c>
      <c r="E150" s="66" t="s">
        <v>150</v>
      </c>
      <c r="F150" s="66">
        <v>3082</v>
      </c>
      <c r="G150" s="66">
        <v>9</v>
      </c>
      <c r="H150" s="66"/>
      <c r="I150" s="391"/>
      <c r="J150" s="66"/>
      <c r="K150" s="66"/>
      <c r="L150" s="66"/>
      <c r="M150" s="66"/>
      <c r="N150" s="66"/>
      <c r="O150" s="66"/>
      <c r="P150" s="66"/>
      <c r="Q150" s="66"/>
    </row>
    <row r="151" spans="2:17" x14ac:dyDescent="0.25">
      <c r="B151" s="67"/>
      <c r="C151" s="641"/>
      <c r="D151" s="68" t="s">
        <v>26</v>
      </c>
      <c r="E151" s="68" t="s">
        <v>150</v>
      </c>
      <c r="F151" s="68">
        <v>3082</v>
      </c>
      <c r="G151" s="68">
        <v>9</v>
      </c>
      <c r="H151" s="68"/>
      <c r="I151" s="392"/>
      <c r="J151" s="68"/>
      <c r="K151" s="68"/>
      <c r="L151" s="68"/>
      <c r="M151" s="68"/>
      <c r="N151" s="68"/>
      <c r="O151" s="68"/>
      <c r="P151" s="68"/>
      <c r="Q151" s="68"/>
    </row>
    <row r="152" spans="2:17" x14ac:dyDescent="0.25">
      <c r="B152" s="69"/>
      <c r="C152" s="642"/>
      <c r="D152" s="70" t="s">
        <v>27</v>
      </c>
      <c r="E152" s="70" t="s">
        <v>150</v>
      </c>
      <c r="F152" s="70">
        <v>3077</v>
      </c>
      <c r="G152" s="70">
        <v>9</v>
      </c>
      <c r="H152" s="70"/>
      <c r="I152" s="393"/>
      <c r="J152" s="70"/>
      <c r="K152" s="70"/>
      <c r="L152" s="70"/>
      <c r="M152" s="70"/>
      <c r="N152" s="70"/>
      <c r="O152" s="70"/>
      <c r="P152" s="70"/>
      <c r="Q152" s="70"/>
    </row>
    <row r="153" spans="2:17" x14ac:dyDescent="0.25">
      <c r="B153" s="65"/>
      <c r="C153" s="640" t="s">
        <v>151</v>
      </c>
      <c r="D153" s="66" t="s">
        <v>23</v>
      </c>
      <c r="E153" s="66" t="s">
        <v>152</v>
      </c>
      <c r="F153" s="66" t="s">
        <v>85</v>
      </c>
      <c r="G153" s="66"/>
      <c r="H153" s="66"/>
      <c r="I153" s="391"/>
      <c r="J153" s="66"/>
      <c r="K153" s="66"/>
      <c r="L153" s="66"/>
      <c r="M153" s="66"/>
      <c r="N153" s="66"/>
      <c r="O153" s="66"/>
      <c r="P153" s="66"/>
      <c r="Q153" s="66"/>
    </row>
    <row r="154" spans="2:17" x14ac:dyDescent="0.25">
      <c r="B154" s="67"/>
      <c r="C154" s="641"/>
      <c r="D154" s="68" t="s">
        <v>26</v>
      </c>
      <c r="E154" s="68" t="s">
        <v>152</v>
      </c>
      <c r="F154" s="68" t="s">
        <v>85</v>
      </c>
      <c r="G154" s="68"/>
      <c r="H154" s="68"/>
      <c r="I154" s="392"/>
      <c r="J154" s="68"/>
      <c r="K154" s="68"/>
      <c r="L154" s="68"/>
      <c r="M154" s="68"/>
      <c r="N154" s="68"/>
      <c r="O154" s="68"/>
      <c r="P154" s="68"/>
      <c r="Q154" s="68"/>
    </row>
    <row r="155" spans="2:17" x14ac:dyDescent="0.25">
      <c r="B155" s="69"/>
      <c r="C155" s="642"/>
      <c r="D155" s="70" t="s">
        <v>27</v>
      </c>
      <c r="E155" s="70" t="s">
        <v>152</v>
      </c>
      <c r="F155" s="70" t="s">
        <v>85</v>
      </c>
      <c r="G155" s="70"/>
      <c r="H155" s="70"/>
      <c r="I155" s="393"/>
      <c r="J155" s="70"/>
      <c r="K155" s="70"/>
      <c r="L155" s="70"/>
      <c r="M155" s="70"/>
      <c r="N155" s="70"/>
      <c r="O155" s="70"/>
      <c r="P155" s="70"/>
      <c r="Q155" s="70"/>
    </row>
    <row r="156" spans="2:17" x14ac:dyDescent="0.25">
      <c r="B156" s="65"/>
      <c r="C156" s="643" t="s">
        <v>153</v>
      </c>
      <c r="D156" s="66" t="s">
        <v>23</v>
      </c>
      <c r="E156" s="66" t="s">
        <v>154</v>
      </c>
      <c r="F156" s="66">
        <v>3082</v>
      </c>
      <c r="G156" s="66">
        <v>9</v>
      </c>
      <c r="H156" s="66"/>
      <c r="I156" s="391"/>
      <c r="J156" s="66"/>
      <c r="K156" s="66"/>
      <c r="L156" s="66"/>
      <c r="M156" s="66"/>
      <c r="N156" s="66"/>
      <c r="O156" s="66"/>
      <c r="P156" s="66"/>
      <c r="Q156" s="66"/>
    </row>
    <row r="157" spans="2:17" x14ac:dyDescent="0.25">
      <c r="B157" s="67"/>
      <c r="C157" s="644"/>
      <c r="D157" s="68" t="s">
        <v>26</v>
      </c>
      <c r="E157" s="68" t="s">
        <v>154</v>
      </c>
      <c r="F157" s="68">
        <v>3082</v>
      </c>
      <c r="G157" s="68">
        <v>9</v>
      </c>
      <c r="H157" s="68"/>
      <c r="I157" s="392"/>
      <c r="J157" s="68"/>
      <c r="K157" s="68"/>
      <c r="L157" s="68"/>
      <c r="M157" s="68"/>
      <c r="N157" s="68"/>
      <c r="O157" s="68"/>
      <c r="P157" s="68"/>
      <c r="Q157" s="68"/>
    </row>
    <row r="158" spans="2:17" x14ac:dyDescent="0.25">
      <c r="B158" s="69"/>
      <c r="C158" s="645"/>
      <c r="D158" s="70" t="s">
        <v>27</v>
      </c>
      <c r="E158" s="70" t="s">
        <v>154</v>
      </c>
      <c r="F158" s="70">
        <v>3077</v>
      </c>
      <c r="G158" s="70">
        <v>9</v>
      </c>
      <c r="H158" s="70"/>
      <c r="I158" s="393"/>
      <c r="J158" s="70"/>
      <c r="K158" s="70"/>
      <c r="L158" s="70"/>
      <c r="M158" s="70"/>
      <c r="N158" s="70"/>
      <c r="O158" s="70"/>
      <c r="P158" s="70"/>
      <c r="Q158" s="70"/>
    </row>
    <row r="159" spans="2:17" ht="45" x14ac:dyDescent="0.25">
      <c r="B159" s="71"/>
      <c r="C159" s="72" t="s">
        <v>155</v>
      </c>
      <c r="D159" s="66" t="s">
        <v>27</v>
      </c>
      <c r="E159" s="66" t="s">
        <v>156</v>
      </c>
      <c r="F159" s="66" t="s">
        <v>85</v>
      </c>
      <c r="G159" s="66"/>
      <c r="H159" s="66"/>
      <c r="I159" s="391"/>
      <c r="J159" s="66"/>
      <c r="K159" s="66"/>
      <c r="L159" s="66"/>
      <c r="M159" s="66"/>
      <c r="N159" s="66"/>
      <c r="O159" s="66"/>
      <c r="P159" s="66"/>
      <c r="Q159" s="66"/>
    </row>
    <row r="160" spans="2:17" x14ac:dyDescent="0.25">
      <c r="B160" s="73" t="s">
        <v>157</v>
      </c>
      <c r="C160" s="74" t="s">
        <v>158</v>
      </c>
      <c r="D160" s="42"/>
      <c r="E160" s="42"/>
      <c r="F160" s="42"/>
      <c r="G160" s="42"/>
      <c r="H160" s="43"/>
      <c r="I160" s="386">
        <f t="shared" ref="I160:Q160" si="9">SUM(I161:I172)</f>
        <v>3104</v>
      </c>
      <c r="J160" s="44">
        <f t="shared" si="9"/>
        <v>3104</v>
      </c>
      <c r="K160" s="44">
        <f t="shared" si="9"/>
        <v>0</v>
      </c>
      <c r="L160" s="44">
        <f t="shared" si="9"/>
        <v>0</v>
      </c>
      <c r="M160" s="44">
        <f t="shared" si="9"/>
        <v>0</v>
      </c>
      <c r="N160" s="44">
        <f t="shared" si="9"/>
        <v>0</v>
      </c>
      <c r="O160" s="44">
        <f t="shared" si="9"/>
        <v>0</v>
      </c>
      <c r="P160" s="44">
        <f t="shared" si="9"/>
        <v>0</v>
      </c>
      <c r="Q160" s="44">
        <f t="shared" si="9"/>
        <v>3104</v>
      </c>
    </row>
    <row r="161" spans="2:17" x14ac:dyDescent="0.25">
      <c r="B161" s="75"/>
      <c r="C161" s="626" t="s">
        <v>159</v>
      </c>
      <c r="D161" s="45" t="s">
        <v>23</v>
      </c>
      <c r="E161" s="45" t="s">
        <v>160</v>
      </c>
      <c r="F161" s="45" t="s">
        <v>85</v>
      </c>
      <c r="G161" s="45"/>
      <c r="H161" s="45"/>
      <c r="I161" s="387"/>
      <c r="J161" s="45"/>
      <c r="K161" s="45"/>
      <c r="L161" s="45"/>
      <c r="M161" s="45"/>
      <c r="N161" s="45"/>
      <c r="O161" s="45"/>
      <c r="P161" s="45"/>
      <c r="Q161" s="45"/>
    </row>
    <row r="162" spans="2:17" x14ac:dyDescent="0.25">
      <c r="B162" s="76"/>
      <c r="C162" s="627"/>
      <c r="D162" s="46" t="s">
        <v>26</v>
      </c>
      <c r="E162" s="46" t="s">
        <v>160</v>
      </c>
      <c r="F162" s="46" t="s">
        <v>85</v>
      </c>
      <c r="G162" s="46"/>
      <c r="H162" s="46"/>
      <c r="I162" s="388"/>
      <c r="J162" s="46"/>
      <c r="K162" s="46"/>
      <c r="L162" s="46"/>
      <c r="M162" s="46"/>
      <c r="N162" s="46"/>
      <c r="O162" s="46"/>
      <c r="P162" s="46"/>
      <c r="Q162" s="46"/>
    </row>
    <row r="163" spans="2:17" x14ac:dyDescent="0.25">
      <c r="B163" s="76"/>
      <c r="C163" s="627"/>
      <c r="D163" s="46" t="s">
        <v>27</v>
      </c>
      <c r="E163" s="46" t="s">
        <v>160</v>
      </c>
      <c r="F163" s="46" t="s">
        <v>85</v>
      </c>
      <c r="G163" s="46"/>
      <c r="H163" s="46"/>
      <c r="I163" s="388"/>
      <c r="J163" s="46"/>
      <c r="K163" s="46"/>
      <c r="L163" s="46"/>
      <c r="M163" s="46"/>
      <c r="N163" s="46"/>
      <c r="O163" s="46"/>
      <c r="P163" s="46"/>
      <c r="Q163" s="46"/>
    </row>
    <row r="164" spans="2:17" x14ac:dyDescent="0.25">
      <c r="B164" s="60"/>
      <c r="C164" s="626" t="s">
        <v>161</v>
      </c>
      <c r="D164" s="45" t="s">
        <v>23</v>
      </c>
      <c r="E164" s="45" t="s">
        <v>162</v>
      </c>
      <c r="F164" s="45" t="s">
        <v>85</v>
      </c>
      <c r="G164" s="45"/>
      <c r="H164" s="45"/>
      <c r="I164" s="387">
        <v>3104</v>
      </c>
      <c r="J164" s="45">
        <v>3104</v>
      </c>
      <c r="K164" s="45"/>
      <c r="L164" s="45"/>
      <c r="M164" s="45"/>
      <c r="N164" s="45"/>
      <c r="O164" s="45"/>
      <c r="P164" s="45"/>
      <c r="Q164" s="45">
        <v>3104</v>
      </c>
    </row>
    <row r="165" spans="2:17" x14ac:dyDescent="0.25">
      <c r="B165" s="61"/>
      <c r="C165" s="627"/>
      <c r="D165" s="46" t="s">
        <v>26</v>
      </c>
      <c r="E165" s="46" t="s">
        <v>162</v>
      </c>
      <c r="F165" s="46" t="s">
        <v>85</v>
      </c>
      <c r="G165" s="46"/>
      <c r="H165" s="46"/>
      <c r="I165" s="388"/>
      <c r="J165" s="46"/>
      <c r="K165" s="46"/>
      <c r="L165" s="46"/>
      <c r="M165" s="46"/>
      <c r="N165" s="46"/>
      <c r="O165" s="46"/>
      <c r="P165" s="46"/>
      <c r="Q165" s="46"/>
    </row>
    <row r="166" spans="2:17" x14ac:dyDescent="0.25">
      <c r="B166" s="62"/>
      <c r="C166" s="628"/>
      <c r="D166" s="50" t="s">
        <v>27</v>
      </c>
      <c r="E166" s="50" t="s">
        <v>162</v>
      </c>
      <c r="F166" s="50" t="s">
        <v>85</v>
      </c>
      <c r="G166" s="50"/>
      <c r="H166" s="50"/>
      <c r="I166" s="389"/>
      <c r="J166" s="50"/>
      <c r="K166" s="50"/>
      <c r="L166" s="50"/>
      <c r="M166" s="50"/>
      <c r="N166" s="50"/>
      <c r="O166" s="50"/>
      <c r="P166" s="50"/>
      <c r="Q166" s="50"/>
    </row>
    <row r="167" spans="2:17" x14ac:dyDescent="0.25">
      <c r="B167" s="60"/>
      <c r="C167" s="626" t="s">
        <v>163</v>
      </c>
      <c r="D167" s="45" t="s">
        <v>23</v>
      </c>
      <c r="E167" s="45" t="s">
        <v>164</v>
      </c>
      <c r="F167" s="45">
        <v>3082</v>
      </c>
      <c r="G167" s="45">
        <v>9</v>
      </c>
      <c r="H167" s="45"/>
      <c r="I167" s="387"/>
      <c r="J167" s="45"/>
      <c r="K167" s="45"/>
      <c r="L167" s="45"/>
      <c r="M167" s="45"/>
      <c r="N167" s="45"/>
      <c r="O167" s="45"/>
      <c r="P167" s="45"/>
      <c r="Q167" s="45"/>
    </row>
    <row r="168" spans="2:17" x14ac:dyDescent="0.25">
      <c r="B168" s="61"/>
      <c r="C168" s="627"/>
      <c r="D168" s="46" t="s">
        <v>26</v>
      </c>
      <c r="E168" s="46" t="s">
        <v>164</v>
      </c>
      <c r="F168" s="46">
        <v>3082</v>
      </c>
      <c r="G168" s="46">
        <v>9</v>
      </c>
      <c r="H168" s="46"/>
      <c r="I168" s="388"/>
      <c r="J168" s="46"/>
      <c r="K168" s="46"/>
      <c r="L168" s="46"/>
      <c r="M168" s="46"/>
      <c r="N168" s="46"/>
      <c r="O168" s="46"/>
      <c r="P168" s="46"/>
      <c r="Q168" s="46"/>
    </row>
    <row r="169" spans="2:17" x14ac:dyDescent="0.25">
      <c r="B169" s="62"/>
      <c r="C169" s="628"/>
      <c r="D169" s="50" t="s">
        <v>27</v>
      </c>
      <c r="E169" s="50" t="s">
        <v>164</v>
      </c>
      <c r="F169" s="50">
        <v>3077</v>
      </c>
      <c r="G169" s="50">
        <v>9</v>
      </c>
      <c r="H169" s="50"/>
      <c r="I169" s="389"/>
      <c r="J169" s="50"/>
      <c r="K169" s="50"/>
      <c r="L169" s="50"/>
      <c r="M169" s="50"/>
      <c r="N169" s="50"/>
      <c r="O169" s="50"/>
      <c r="P169" s="50"/>
      <c r="Q169" s="50"/>
    </row>
    <row r="170" spans="2:17" x14ac:dyDescent="0.25">
      <c r="B170" s="60"/>
      <c r="C170" s="626" t="s">
        <v>165</v>
      </c>
      <c r="D170" s="45" t="s">
        <v>23</v>
      </c>
      <c r="E170" s="45" t="s">
        <v>166</v>
      </c>
      <c r="F170" s="45" t="s">
        <v>85</v>
      </c>
      <c r="G170" s="45"/>
      <c r="H170" s="45"/>
      <c r="I170" s="387"/>
      <c r="J170" s="45"/>
      <c r="K170" s="45"/>
      <c r="L170" s="45"/>
      <c r="M170" s="45"/>
      <c r="N170" s="45"/>
      <c r="O170" s="45"/>
      <c r="P170" s="45"/>
      <c r="Q170" s="45"/>
    </row>
    <row r="171" spans="2:17" x14ac:dyDescent="0.25">
      <c r="B171" s="61"/>
      <c r="C171" s="627"/>
      <c r="D171" s="46" t="s">
        <v>26</v>
      </c>
      <c r="E171" s="46" t="s">
        <v>166</v>
      </c>
      <c r="F171" s="46" t="s">
        <v>85</v>
      </c>
      <c r="G171" s="46"/>
      <c r="H171" s="46"/>
      <c r="I171" s="388"/>
      <c r="J171" s="46"/>
      <c r="K171" s="46"/>
      <c r="L171" s="46"/>
      <c r="M171" s="46"/>
      <c r="N171" s="46"/>
      <c r="O171" s="46"/>
      <c r="P171" s="46"/>
      <c r="Q171" s="46"/>
    </row>
    <row r="172" spans="2:17" x14ac:dyDescent="0.25">
      <c r="B172" s="62"/>
      <c r="C172" s="628"/>
      <c r="D172" s="50" t="s">
        <v>27</v>
      </c>
      <c r="E172" s="50" t="s">
        <v>166</v>
      </c>
      <c r="F172" s="50" t="s">
        <v>85</v>
      </c>
      <c r="G172" s="50"/>
      <c r="H172" s="50"/>
      <c r="I172" s="389"/>
      <c r="J172" s="50"/>
      <c r="K172" s="50"/>
      <c r="L172" s="50"/>
      <c r="M172" s="50"/>
      <c r="N172" s="50"/>
      <c r="O172" s="50"/>
      <c r="P172" s="50"/>
      <c r="Q172" s="50"/>
    </row>
    <row r="173" spans="2:17" x14ac:dyDescent="0.25">
      <c r="B173" s="77" t="s">
        <v>23</v>
      </c>
      <c r="C173" s="74" t="s">
        <v>167</v>
      </c>
      <c r="D173" s="42"/>
      <c r="E173" s="42"/>
      <c r="F173" s="42"/>
      <c r="G173" s="42"/>
      <c r="H173" s="43"/>
      <c r="I173" s="386">
        <f>SUM(I174:I177)</f>
        <v>0</v>
      </c>
      <c r="J173" s="44">
        <f t="shared" ref="J173:Q173" si="10">SUM(J174:J177)</f>
        <v>0</v>
      </c>
      <c r="K173" s="44">
        <f t="shared" si="10"/>
        <v>0</v>
      </c>
      <c r="L173" s="44">
        <f t="shared" si="10"/>
        <v>0</v>
      </c>
      <c r="M173" s="44">
        <f t="shared" si="10"/>
        <v>0</v>
      </c>
      <c r="N173" s="44">
        <f t="shared" si="10"/>
        <v>0</v>
      </c>
      <c r="O173" s="44">
        <f t="shared" si="10"/>
        <v>0</v>
      </c>
      <c r="P173" s="44">
        <f t="shared" si="10"/>
        <v>0</v>
      </c>
      <c r="Q173" s="44">
        <f t="shared" si="10"/>
        <v>0</v>
      </c>
    </row>
    <row r="174" spans="2:17" x14ac:dyDescent="0.25">
      <c r="B174" s="60"/>
      <c r="C174" s="626" t="s">
        <v>168</v>
      </c>
      <c r="D174" s="26" t="s">
        <v>23</v>
      </c>
      <c r="E174" s="26" t="s">
        <v>169</v>
      </c>
      <c r="F174" s="26" t="s">
        <v>85</v>
      </c>
      <c r="G174" s="26"/>
      <c r="H174" s="26"/>
      <c r="I174" s="379"/>
      <c r="J174" s="26"/>
      <c r="K174" s="26"/>
      <c r="L174" s="26"/>
      <c r="M174" s="26"/>
      <c r="N174" s="26"/>
      <c r="O174" s="26"/>
      <c r="P174" s="26"/>
      <c r="Q174" s="26"/>
    </row>
    <row r="175" spans="2:17" x14ac:dyDescent="0.25">
      <c r="B175" s="62"/>
      <c r="C175" s="628"/>
      <c r="D175" s="30" t="s">
        <v>26</v>
      </c>
      <c r="E175" s="30" t="s">
        <v>169</v>
      </c>
      <c r="F175" s="30" t="s">
        <v>85</v>
      </c>
      <c r="G175" s="30"/>
      <c r="H175" s="30"/>
      <c r="I175" s="381"/>
      <c r="J175" s="30"/>
      <c r="K175" s="30"/>
      <c r="L175" s="30"/>
      <c r="M175" s="30"/>
      <c r="N175" s="30"/>
      <c r="O175" s="30"/>
      <c r="P175" s="30"/>
      <c r="Q175" s="30"/>
    </row>
    <row r="176" spans="2:17" x14ac:dyDescent="0.25">
      <c r="B176" s="60"/>
      <c r="C176" s="626" t="s">
        <v>170</v>
      </c>
      <c r="D176" s="26" t="s">
        <v>23</v>
      </c>
      <c r="E176" s="26" t="s">
        <v>171</v>
      </c>
      <c r="F176" s="26" t="s">
        <v>85</v>
      </c>
      <c r="G176" s="26"/>
      <c r="H176" s="26"/>
      <c r="I176" s="379"/>
      <c r="J176" s="26"/>
      <c r="K176" s="26"/>
      <c r="L176" s="26"/>
      <c r="M176" s="26"/>
      <c r="N176" s="26"/>
      <c r="O176" s="26"/>
      <c r="P176" s="26"/>
      <c r="Q176" s="26"/>
    </row>
    <row r="177" spans="2:17" x14ac:dyDescent="0.25">
      <c r="B177" s="62"/>
      <c r="C177" s="628"/>
      <c r="D177" s="30" t="s">
        <v>26</v>
      </c>
      <c r="E177" s="30" t="s">
        <v>171</v>
      </c>
      <c r="F177" s="30" t="s">
        <v>85</v>
      </c>
      <c r="G177" s="30"/>
      <c r="H177" s="30"/>
      <c r="I177" s="381"/>
      <c r="J177" s="30"/>
      <c r="K177" s="30"/>
      <c r="L177" s="30"/>
      <c r="M177" s="30"/>
      <c r="N177" s="30"/>
      <c r="O177" s="30"/>
      <c r="P177" s="30"/>
      <c r="Q177" s="30"/>
    </row>
    <row r="178" spans="2:17" x14ac:dyDescent="0.25">
      <c r="B178" s="77" t="s">
        <v>172</v>
      </c>
      <c r="C178" s="74" t="s">
        <v>173</v>
      </c>
      <c r="D178" s="42"/>
      <c r="E178" s="42"/>
      <c r="F178" s="42"/>
      <c r="G178" s="42"/>
      <c r="H178" s="43"/>
      <c r="I178" s="386">
        <f>SUM(I179:I208)</f>
        <v>172.4</v>
      </c>
      <c r="J178" s="44">
        <f t="shared" ref="J178:Q178" si="11">SUM(J179:J208)</f>
        <v>172.4</v>
      </c>
      <c r="K178" s="44">
        <f t="shared" si="11"/>
        <v>657</v>
      </c>
      <c r="L178" s="44">
        <f t="shared" si="11"/>
        <v>0</v>
      </c>
      <c r="M178" s="44">
        <f t="shared" si="11"/>
        <v>0</v>
      </c>
      <c r="N178" s="44">
        <f t="shared" si="11"/>
        <v>0</v>
      </c>
      <c r="O178" s="44">
        <f t="shared" si="11"/>
        <v>0</v>
      </c>
      <c r="P178" s="44">
        <f t="shared" si="11"/>
        <v>0</v>
      </c>
      <c r="Q178" s="44">
        <f t="shared" si="11"/>
        <v>829</v>
      </c>
    </row>
    <row r="179" spans="2:17" x14ac:dyDescent="0.25">
      <c r="B179" s="60"/>
      <c r="C179" s="626" t="s">
        <v>174</v>
      </c>
      <c r="D179" s="45" t="s">
        <v>23</v>
      </c>
      <c r="E179" s="45" t="s">
        <v>175</v>
      </c>
      <c r="F179" s="45">
        <v>2315</v>
      </c>
      <c r="G179" s="45">
        <v>9</v>
      </c>
      <c r="H179" s="45" t="s">
        <v>131</v>
      </c>
      <c r="I179" s="387">
        <v>172</v>
      </c>
      <c r="J179" s="45">
        <v>172</v>
      </c>
      <c r="K179" s="45">
        <v>657</v>
      </c>
      <c r="L179" s="45"/>
      <c r="M179" s="45"/>
      <c r="N179" s="45"/>
      <c r="O179" s="45"/>
      <c r="P179" s="45"/>
      <c r="Q179" s="45">
        <v>829</v>
      </c>
    </row>
    <row r="180" spans="2:17" x14ac:dyDescent="0.25">
      <c r="B180" s="61"/>
      <c r="C180" s="627"/>
      <c r="D180" s="46" t="s">
        <v>26</v>
      </c>
      <c r="E180" s="46" t="s">
        <v>175</v>
      </c>
      <c r="F180" s="46">
        <v>2315</v>
      </c>
      <c r="G180" s="46">
        <v>9</v>
      </c>
      <c r="H180" s="46" t="s">
        <v>131</v>
      </c>
      <c r="I180" s="388"/>
      <c r="J180" s="46"/>
      <c r="K180" s="46"/>
      <c r="L180" s="46"/>
      <c r="M180" s="46"/>
      <c r="N180" s="46"/>
      <c r="O180" s="46"/>
      <c r="P180" s="46"/>
      <c r="Q180" s="46"/>
    </row>
    <row r="181" spans="2:17" x14ac:dyDescent="0.25">
      <c r="B181" s="62"/>
      <c r="C181" s="628"/>
      <c r="D181" s="50" t="s">
        <v>27</v>
      </c>
      <c r="E181" s="50" t="s">
        <v>175</v>
      </c>
      <c r="F181" s="50">
        <v>2315</v>
      </c>
      <c r="G181" s="50">
        <v>9</v>
      </c>
      <c r="H181" s="50" t="s">
        <v>131</v>
      </c>
      <c r="I181" s="389"/>
      <c r="J181" s="50"/>
      <c r="K181" s="50"/>
      <c r="L181" s="50"/>
      <c r="M181" s="50"/>
      <c r="N181" s="50"/>
      <c r="O181" s="50"/>
      <c r="P181" s="50"/>
      <c r="Q181" s="50"/>
    </row>
    <row r="182" spans="2:17" x14ac:dyDescent="0.25">
      <c r="B182" s="60"/>
      <c r="C182" s="626" t="s">
        <v>176</v>
      </c>
      <c r="D182" s="45" t="s">
        <v>23</v>
      </c>
      <c r="E182" s="45" t="s">
        <v>177</v>
      </c>
      <c r="F182" s="45">
        <v>2315</v>
      </c>
      <c r="G182" s="45">
        <v>9</v>
      </c>
      <c r="H182" s="45" t="s">
        <v>131</v>
      </c>
      <c r="I182" s="387"/>
      <c r="J182" s="45"/>
      <c r="K182" s="45"/>
      <c r="L182" s="45"/>
      <c r="M182" s="45"/>
      <c r="N182" s="45"/>
      <c r="O182" s="45"/>
      <c r="P182" s="45"/>
      <c r="Q182" s="45"/>
    </row>
    <row r="183" spans="2:17" x14ac:dyDescent="0.25">
      <c r="B183" s="61"/>
      <c r="C183" s="627"/>
      <c r="D183" s="46" t="s">
        <v>26</v>
      </c>
      <c r="E183" s="46" t="s">
        <v>177</v>
      </c>
      <c r="F183" s="46">
        <v>2315</v>
      </c>
      <c r="G183" s="46">
        <v>9</v>
      </c>
      <c r="H183" s="46" t="s">
        <v>131</v>
      </c>
      <c r="I183" s="388"/>
      <c r="J183" s="46"/>
      <c r="K183" s="46"/>
      <c r="L183" s="46"/>
      <c r="M183" s="46"/>
      <c r="N183" s="46"/>
      <c r="O183" s="46"/>
      <c r="P183" s="46"/>
      <c r="Q183" s="46"/>
    </row>
    <row r="184" spans="2:17" x14ac:dyDescent="0.25">
      <c r="B184" s="62"/>
      <c r="C184" s="628"/>
      <c r="D184" s="50" t="s">
        <v>27</v>
      </c>
      <c r="E184" s="50" t="s">
        <v>177</v>
      </c>
      <c r="F184" s="50">
        <v>2315</v>
      </c>
      <c r="G184" s="50">
        <v>9</v>
      </c>
      <c r="H184" s="50" t="s">
        <v>131</v>
      </c>
      <c r="I184" s="389"/>
      <c r="J184" s="50"/>
      <c r="K184" s="50"/>
      <c r="L184" s="50"/>
      <c r="M184" s="50"/>
      <c r="N184" s="50"/>
      <c r="O184" s="50"/>
      <c r="P184" s="50"/>
      <c r="Q184" s="50"/>
    </row>
    <row r="185" spans="2:17" x14ac:dyDescent="0.25">
      <c r="B185" s="60"/>
      <c r="C185" s="626" t="s">
        <v>178</v>
      </c>
      <c r="D185" s="45" t="s">
        <v>23</v>
      </c>
      <c r="E185" s="45" t="s">
        <v>179</v>
      </c>
      <c r="F185" s="45">
        <v>3082</v>
      </c>
      <c r="G185" s="45">
        <v>9</v>
      </c>
      <c r="H185" s="45"/>
      <c r="I185" s="387"/>
      <c r="J185" s="45"/>
      <c r="K185" s="45"/>
      <c r="L185" s="45"/>
      <c r="M185" s="45"/>
      <c r="N185" s="45"/>
      <c r="O185" s="45"/>
      <c r="P185" s="45"/>
      <c r="Q185" s="45"/>
    </row>
    <row r="186" spans="2:17" x14ac:dyDescent="0.25">
      <c r="B186" s="61"/>
      <c r="C186" s="627"/>
      <c r="D186" s="46" t="s">
        <v>26</v>
      </c>
      <c r="E186" s="46" t="s">
        <v>179</v>
      </c>
      <c r="F186" s="46">
        <v>3082</v>
      </c>
      <c r="G186" s="46">
        <v>9</v>
      </c>
      <c r="H186" s="46"/>
      <c r="I186" s="388"/>
      <c r="J186" s="46"/>
      <c r="K186" s="46"/>
      <c r="L186" s="46"/>
      <c r="M186" s="46"/>
      <c r="N186" s="46"/>
      <c r="O186" s="46"/>
      <c r="P186" s="46"/>
      <c r="Q186" s="46"/>
    </row>
    <row r="187" spans="2:17" x14ac:dyDescent="0.25">
      <c r="B187" s="62"/>
      <c r="C187" s="628"/>
      <c r="D187" s="50" t="s">
        <v>27</v>
      </c>
      <c r="E187" s="50" t="s">
        <v>179</v>
      </c>
      <c r="F187" s="50">
        <v>3077</v>
      </c>
      <c r="G187" s="50">
        <v>9</v>
      </c>
      <c r="H187" s="50"/>
      <c r="I187" s="389"/>
      <c r="J187" s="50"/>
      <c r="K187" s="50"/>
      <c r="L187" s="50"/>
      <c r="M187" s="50"/>
      <c r="N187" s="50"/>
      <c r="O187" s="50"/>
      <c r="P187" s="50"/>
      <c r="Q187" s="50"/>
    </row>
    <row r="188" spans="2:17" x14ac:dyDescent="0.25">
      <c r="B188" s="60"/>
      <c r="C188" s="626" t="s">
        <v>180</v>
      </c>
      <c r="D188" s="45" t="s">
        <v>23</v>
      </c>
      <c r="E188" s="45" t="s">
        <v>181</v>
      </c>
      <c r="F188" s="45">
        <v>2810</v>
      </c>
      <c r="G188" s="45">
        <v>6.1</v>
      </c>
      <c r="H188" s="45" t="s">
        <v>25</v>
      </c>
      <c r="I188" s="387"/>
      <c r="J188" s="45"/>
      <c r="K188" s="45"/>
      <c r="L188" s="45"/>
      <c r="M188" s="45"/>
      <c r="N188" s="45"/>
      <c r="O188" s="45"/>
      <c r="P188" s="45"/>
      <c r="Q188" s="45"/>
    </row>
    <row r="189" spans="2:17" x14ac:dyDescent="0.25">
      <c r="B189" s="61"/>
      <c r="C189" s="627"/>
      <c r="D189" s="46" t="s">
        <v>26</v>
      </c>
      <c r="E189" s="46" t="s">
        <v>181</v>
      </c>
      <c r="F189" s="46">
        <v>2810</v>
      </c>
      <c r="G189" s="46">
        <v>6.1</v>
      </c>
      <c r="H189" s="46" t="s">
        <v>25</v>
      </c>
      <c r="I189" s="388"/>
      <c r="J189" s="46"/>
      <c r="K189" s="46"/>
      <c r="L189" s="46"/>
      <c r="M189" s="46"/>
      <c r="N189" s="46"/>
      <c r="O189" s="46"/>
      <c r="P189" s="46"/>
      <c r="Q189" s="46"/>
    </row>
    <row r="190" spans="2:17" x14ac:dyDescent="0.25">
      <c r="B190" s="62"/>
      <c r="C190" s="628"/>
      <c r="D190" s="50" t="s">
        <v>27</v>
      </c>
      <c r="E190" s="50" t="s">
        <v>181</v>
      </c>
      <c r="F190" s="50">
        <v>2811</v>
      </c>
      <c r="G190" s="50">
        <v>6.1</v>
      </c>
      <c r="H190" s="50" t="s">
        <v>25</v>
      </c>
      <c r="I190" s="389"/>
      <c r="J190" s="50"/>
      <c r="K190" s="50"/>
      <c r="L190" s="50"/>
      <c r="M190" s="50"/>
      <c r="N190" s="50"/>
      <c r="O190" s="50"/>
      <c r="P190" s="50"/>
      <c r="Q190" s="50"/>
    </row>
    <row r="191" spans="2:17" x14ac:dyDescent="0.25">
      <c r="B191" s="60"/>
      <c r="C191" s="626" t="s">
        <v>182</v>
      </c>
      <c r="D191" s="45" t="s">
        <v>23</v>
      </c>
      <c r="E191" s="45" t="s">
        <v>183</v>
      </c>
      <c r="F191" s="45">
        <v>2821</v>
      </c>
      <c r="G191" s="45">
        <v>6.1</v>
      </c>
      <c r="H191" s="45" t="s">
        <v>64</v>
      </c>
      <c r="I191" s="387"/>
      <c r="J191" s="45"/>
      <c r="K191" s="45"/>
      <c r="L191" s="45"/>
      <c r="M191" s="45"/>
      <c r="N191" s="45"/>
      <c r="O191" s="45"/>
      <c r="P191" s="45"/>
      <c r="Q191" s="45"/>
    </row>
    <row r="192" spans="2:17" x14ac:dyDescent="0.25">
      <c r="B192" s="61"/>
      <c r="C192" s="627"/>
      <c r="D192" s="46" t="s">
        <v>26</v>
      </c>
      <c r="E192" s="46" t="s">
        <v>183</v>
      </c>
      <c r="F192" s="46">
        <v>2821</v>
      </c>
      <c r="G192" s="46">
        <v>6.1</v>
      </c>
      <c r="H192" s="46" t="s">
        <v>64</v>
      </c>
      <c r="I192" s="388"/>
      <c r="J192" s="46"/>
      <c r="K192" s="46"/>
      <c r="L192" s="46"/>
      <c r="M192" s="46"/>
      <c r="N192" s="46"/>
      <c r="O192" s="46"/>
      <c r="P192" s="46"/>
      <c r="Q192" s="46"/>
    </row>
    <row r="193" spans="2:17" x14ac:dyDescent="0.25">
      <c r="B193" s="61"/>
      <c r="C193" s="627"/>
      <c r="D193" s="46" t="s">
        <v>27</v>
      </c>
      <c r="E193" s="46" t="s">
        <v>183</v>
      </c>
      <c r="F193" s="46">
        <v>1671</v>
      </c>
      <c r="G193" s="46">
        <v>6.1</v>
      </c>
      <c r="H193" s="46" t="s">
        <v>131</v>
      </c>
      <c r="I193" s="388"/>
      <c r="J193" s="46"/>
      <c r="K193" s="46"/>
      <c r="L193" s="46"/>
      <c r="M193" s="46"/>
      <c r="N193" s="46"/>
      <c r="O193" s="46"/>
      <c r="P193" s="46"/>
      <c r="Q193" s="46"/>
    </row>
    <row r="194" spans="2:17" x14ac:dyDescent="0.25">
      <c r="B194" s="78"/>
      <c r="C194" s="626" t="s">
        <v>184</v>
      </c>
      <c r="D194" s="45" t="s">
        <v>23</v>
      </c>
      <c r="E194" s="45" t="s">
        <v>185</v>
      </c>
      <c r="F194" s="45">
        <v>2810</v>
      </c>
      <c r="G194" s="45">
        <v>6.1</v>
      </c>
      <c r="H194" s="45" t="s">
        <v>25</v>
      </c>
      <c r="I194" s="387"/>
      <c r="J194" s="45"/>
      <c r="K194" s="45"/>
      <c r="L194" s="45"/>
      <c r="M194" s="45"/>
      <c r="N194" s="45"/>
      <c r="O194" s="45"/>
      <c r="P194" s="45"/>
      <c r="Q194" s="45"/>
    </row>
    <row r="195" spans="2:17" x14ac:dyDescent="0.25">
      <c r="B195" s="79"/>
      <c r="C195" s="627"/>
      <c r="D195" s="46" t="s">
        <v>26</v>
      </c>
      <c r="E195" s="46" t="s">
        <v>185</v>
      </c>
      <c r="F195" s="46">
        <v>2810</v>
      </c>
      <c r="G195" s="46">
        <v>6.1</v>
      </c>
      <c r="H195" s="46" t="s">
        <v>25</v>
      </c>
      <c r="I195" s="388"/>
      <c r="J195" s="46"/>
      <c r="K195" s="46"/>
      <c r="L195" s="46"/>
      <c r="M195" s="46"/>
      <c r="N195" s="46"/>
      <c r="O195" s="46"/>
      <c r="P195" s="46"/>
      <c r="Q195" s="46"/>
    </row>
    <row r="196" spans="2:17" x14ac:dyDescent="0.25">
      <c r="B196" s="80"/>
      <c r="C196" s="628"/>
      <c r="D196" s="50" t="s">
        <v>27</v>
      </c>
      <c r="E196" s="50" t="s">
        <v>185</v>
      </c>
      <c r="F196" s="50">
        <v>2811</v>
      </c>
      <c r="G196" s="50">
        <v>6.1</v>
      </c>
      <c r="H196" s="50" t="s">
        <v>25</v>
      </c>
      <c r="I196" s="389"/>
      <c r="J196" s="50"/>
      <c r="K196" s="50"/>
      <c r="L196" s="50"/>
      <c r="M196" s="50"/>
      <c r="N196" s="50"/>
      <c r="O196" s="50"/>
      <c r="P196" s="50"/>
      <c r="Q196" s="50"/>
    </row>
    <row r="197" spans="2:17" x14ac:dyDescent="0.25">
      <c r="B197" s="78"/>
      <c r="C197" s="626" t="s">
        <v>186</v>
      </c>
      <c r="D197" s="45" t="s">
        <v>23</v>
      </c>
      <c r="E197" s="45" t="s">
        <v>187</v>
      </c>
      <c r="F197" s="45">
        <v>2206</v>
      </c>
      <c r="G197" s="45">
        <v>6.1</v>
      </c>
      <c r="H197" s="45" t="s">
        <v>64</v>
      </c>
      <c r="I197" s="387"/>
      <c r="J197" s="45"/>
      <c r="K197" s="45"/>
      <c r="L197" s="45"/>
      <c r="M197" s="45"/>
      <c r="N197" s="45"/>
      <c r="O197" s="45"/>
      <c r="P197" s="45"/>
      <c r="Q197" s="45"/>
    </row>
    <row r="198" spans="2:17" x14ac:dyDescent="0.25">
      <c r="B198" s="79"/>
      <c r="C198" s="627"/>
      <c r="D198" s="46" t="s">
        <v>26</v>
      </c>
      <c r="E198" s="46" t="s">
        <v>187</v>
      </c>
      <c r="F198" s="46">
        <v>2206</v>
      </c>
      <c r="G198" s="46">
        <v>6.1</v>
      </c>
      <c r="H198" s="46" t="s">
        <v>64</v>
      </c>
      <c r="I198" s="388"/>
      <c r="J198" s="46"/>
      <c r="K198" s="46"/>
      <c r="L198" s="46"/>
      <c r="M198" s="46"/>
      <c r="N198" s="46"/>
      <c r="O198" s="46"/>
      <c r="P198" s="46"/>
      <c r="Q198" s="46"/>
    </row>
    <row r="199" spans="2:17" x14ac:dyDescent="0.25">
      <c r="B199" s="80"/>
      <c r="C199" s="628"/>
      <c r="D199" s="50" t="s">
        <v>27</v>
      </c>
      <c r="E199" s="50" t="s">
        <v>187</v>
      </c>
      <c r="F199" s="50">
        <v>2206</v>
      </c>
      <c r="G199" s="50">
        <v>6.1</v>
      </c>
      <c r="H199" s="50" t="s">
        <v>64</v>
      </c>
      <c r="I199" s="389"/>
      <c r="J199" s="50"/>
      <c r="K199" s="50"/>
      <c r="L199" s="50"/>
      <c r="M199" s="50"/>
      <c r="N199" s="50"/>
      <c r="O199" s="50"/>
      <c r="P199" s="50"/>
      <c r="Q199" s="50"/>
    </row>
    <row r="200" spans="2:17" x14ac:dyDescent="0.25">
      <c r="B200" s="78"/>
      <c r="C200" s="626" t="s">
        <v>188</v>
      </c>
      <c r="D200" s="45" t="s">
        <v>23</v>
      </c>
      <c r="E200" s="45" t="s">
        <v>189</v>
      </c>
      <c r="F200" s="45" t="s">
        <v>33</v>
      </c>
      <c r="G200" s="45"/>
      <c r="H200" s="45"/>
      <c r="I200" s="387"/>
      <c r="J200" s="45"/>
      <c r="K200" s="45"/>
      <c r="L200" s="45"/>
      <c r="M200" s="45"/>
      <c r="N200" s="45"/>
      <c r="O200" s="45"/>
      <c r="P200" s="45"/>
      <c r="Q200" s="45"/>
    </row>
    <row r="201" spans="2:17" x14ac:dyDescent="0.25">
      <c r="B201" s="79"/>
      <c r="C201" s="627"/>
      <c r="D201" s="46" t="s">
        <v>26</v>
      </c>
      <c r="E201" s="46" t="s">
        <v>189</v>
      </c>
      <c r="F201" s="46" t="s">
        <v>33</v>
      </c>
      <c r="G201" s="46"/>
      <c r="H201" s="46"/>
      <c r="I201" s="388"/>
      <c r="J201" s="46"/>
      <c r="K201" s="46"/>
      <c r="L201" s="46"/>
      <c r="M201" s="46"/>
      <c r="N201" s="46"/>
      <c r="O201" s="46"/>
      <c r="P201" s="46"/>
      <c r="Q201" s="46"/>
    </row>
    <row r="202" spans="2:17" x14ac:dyDescent="0.25">
      <c r="B202" s="80"/>
      <c r="C202" s="628"/>
      <c r="D202" s="50" t="s">
        <v>27</v>
      </c>
      <c r="E202" s="50" t="s">
        <v>189</v>
      </c>
      <c r="F202" s="50" t="s">
        <v>33</v>
      </c>
      <c r="G202" s="50"/>
      <c r="H202" s="50"/>
      <c r="I202" s="389"/>
      <c r="J202" s="50"/>
      <c r="K202" s="50"/>
      <c r="L202" s="50"/>
      <c r="M202" s="50"/>
      <c r="N202" s="50"/>
      <c r="O202" s="50"/>
      <c r="P202" s="50"/>
      <c r="Q202" s="50"/>
    </row>
    <row r="203" spans="2:17" x14ac:dyDescent="0.25">
      <c r="B203" s="78"/>
      <c r="C203" s="626" t="s">
        <v>190</v>
      </c>
      <c r="D203" s="45" t="s">
        <v>23</v>
      </c>
      <c r="E203" s="45" t="s">
        <v>191</v>
      </c>
      <c r="F203" s="45">
        <v>3082</v>
      </c>
      <c r="G203" s="45">
        <v>9</v>
      </c>
      <c r="H203" s="45"/>
      <c r="I203" s="387">
        <v>0.4</v>
      </c>
      <c r="J203" s="45">
        <v>0.4</v>
      </c>
      <c r="K203" s="45"/>
      <c r="L203" s="45"/>
      <c r="M203" s="45"/>
      <c r="N203" s="45"/>
      <c r="O203" s="45"/>
      <c r="P203" s="45"/>
      <c r="Q203" s="45"/>
    </row>
    <row r="204" spans="2:17" x14ac:dyDescent="0.25">
      <c r="B204" s="79"/>
      <c r="C204" s="627"/>
      <c r="D204" s="46" t="s">
        <v>26</v>
      </c>
      <c r="E204" s="46" t="s">
        <v>191</v>
      </c>
      <c r="F204" s="46">
        <v>3082</v>
      </c>
      <c r="G204" s="46">
        <v>9</v>
      </c>
      <c r="H204" s="46"/>
      <c r="I204" s="388"/>
      <c r="J204" s="46"/>
      <c r="K204" s="46"/>
      <c r="L204" s="46"/>
      <c r="M204" s="46"/>
      <c r="N204" s="46"/>
      <c r="O204" s="46"/>
      <c r="P204" s="46"/>
      <c r="Q204" s="46"/>
    </row>
    <row r="205" spans="2:17" x14ac:dyDescent="0.25">
      <c r="B205" s="80"/>
      <c r="C205" s="628"/>
      <c r="D205" s="50" t="s">
        <v>27</v>
      </c>
      <c r="E205" s="50" t="s">
        <v>191</v>
      </c>
      <c r="F205" s="50">
        <v>3077</v>
      </c>
      <c r="G205" s="50">
        <v>9</v>
      </c>
      <c r="H205" s="50"/>
      <c r="I205" s="389"/>
      <c r="J205" s="50"/>
      <c r="K205" s="50"/>
      <c r="L205" s="50"/>
      <c r="M205" s="50"/>
      <c r="N205" s="50"/>
      <c r="O205" s="50"/>
      <c r="P205" s="50"/>
      <c r="Q205" s="50"/>
    </row>
    <row r="206" spans="2:17" x14ac:dyDescent="0.25">
      <c r="B206" s="78"/>
      <c r="C206" s="626" t="s">
        <v>192</v>
      </c>
      <c r="D206" s="45" t="s">
        <v>23</v>
      </c>
      <c r="E206" s="45" t="s">
        <v>193</v>
      </c>
      <c r="F206" s="45">
        <v>3082</v>
      </c>
      <c r="G206" s="45">
        <v>9</v>
      </c>
      <c r="H206" s="45"/>
      <c r="I206" s="387"/>
      <c r="J206" s="45"/>
      <c r="K206" s="45"/>
      <c r="L206" s="45"/>
      <c r="M206" s="45"/>
      <c r="N206" s="45"/>
      <c r="O206" s="45"/>
      <c r="P206" s="45"/>
      <c r="Q206" s="45"/>
    </row>
    <row r="207" spans="2:17" x14ac:dyDescent="0.25">
      <c r="B207" s="79"/>
      <c r="C207" s="627"/>
      <c r="D207" s="46" t="s">
        <v>26</v>
      </c>
      <c r="E207" s="46" t="s">
        <v>193</v>
      </c>
      <c r="F207" s="46">
        <v>3082</v>
      </c>
      <c r="G207" s="46">
        <v>9</v>
      </c>
      <c r="H207" s="46"/>
      <c r="I207" s="388"/>
      <c r="J207" s="46"/>
      <c r="K207" s="46"/>
      <c r="L207" s="46"/>
      <c r="M207" s="46"/>
      <c r="N207" s="46"/>
      <c r="O207" s="46"/>
      <c r="P207" s="46"/>
      <c r="Q207" s="46"/>
    </row>
    <row r="208" spans="2:17" x14ac:dyDescent="0.25">
      <c r="B208" s="80"/>
      <c r="C208" s="628"/>
      <c r="D208" s="50" t="s">
        <v>27</v>
      </c>
      <c r="E208" s="50" t="s">
        <v>193</v>
      </c>
      <c r="F208" s="50">
        <v>3077</v>
      </c>
      <c r="G208" s="50">
        <v>9</v>
      </c>
      <c r="H208" s="50"/>
      <c r="I208" s="389"/>
      <c r="J208" s="50"/>
      <c r="K208" s="50"/>
      <c r="L208" s="50"/>
      <c r="M208" s="50"/>
      <c r="N208" s="50"/>
      <c r="O208" s="50"/>
      <c r="P208" s="50"/>
      <c r="Q208" s="50"/>
    </row>
    <row r="209" spans="2:17" x14ac:dyDescent="0.25">
      <c r="B209" s="81" t="s">
        <v>194</v>
      </c>
      <c r="C209" s="82" t="s">
        <v>195</v>
      </c>
      <c r="D209" s="83"/>
      <c r="E209" s="83"/>
      <c r="F209" s="83"/>
      <c r="G209" s="83"/>
      <c r="H209" s="84"/>
      <c r="I209" s="394">
        <f>SUM(I210:I242)</f>
        <v>8000.88</v>
      </c>
      <c r="J209" s="85">
        <f t="shared" ref="J209:Q209" si="12">SUM(J210:J242)</f>
        <v>1655.88</v>
      </c>
      <c r="K209" s="85">
        <f t="shared" si="12"/>
        <v>0</v>
      </c>
      <c r="L209" s="85">
        <f t="shared" si="12"/>
        <v>0.97</v>
      </c>
      <c r="M209" s="85">
        <f t="shared" si="12"/>
        <v>1655</v>
      </c>
      <c r="N209" s="85">
        <f t="shared" si="12"/>
        <v>0</v>
      </c>
      <c r="O209" s="85">
        <f t="shared" si="12"/>
        <v>0</v>
      </c>
      <c r="P209" s="85">
        <f t="shared" si="12"/>
        <v>0</v>
      </c>
      <c r="Q209" s="85">
        <f t="shared" si="12"/>
        <v>0.88</v>
      </c>
    </row>
    <row r="210" spans="2:17" ht="45" x14ac:dyDescent="0.25">
      <c r="B210" s="86"/>
      <c r="C210" s="36" t="s">
        <v>196</v>
      </c>
      <c r="D210" s="37" t="s">
        <v>27</v>
      </c>
      <c r="E210" s="37" t="s">
        <v>197</v>
      </c>
      <c r="F210" s="37" t="s">
        <v>33</v>
      </c>
      <c r="G210" s="39"/>
      <c r="H210" s="39"/>
      <c r="I210" s="385">
        <v>0.88</v>
      </c>
      <c r="J210" s="39">
        <v>0.88</v>
      </c>
      <c r="K210" s="39"/>
      <c r="L210" s="39">
        <v>0.97</v>
      </c>
      <c r="M210" s="39"/>
      <c r="N210" s="39"/>
      <c r="O210" s="39"/>
      <c r="P210" s="39"/>
      <c r="Q210" s="39">
        <v>0.88</v>
      </c>
    </row>
    <row r="211" spans="2:17" ht="75" x14ac:dyDescent="0.25">
      <c r="B211" s="86"/>
      <c r="C211" s="36" t="s">
        <v>198</v>
      </c>
      <c r="D211" s="37" t="s">
        <v>27</v>
      </c>
      <c r="E211" s="37" t="s">
        <v>199</v>
      </c>
      <c r="F211" s="37" t="s">
        <v>33</v>
      </c>
      <c r="G211" s="39"/>
      <c r="H211" s="39"/>
      <c r="I211" s="385"/>
      <c r="J211" s="39"/>
      <c r="K211" s="39"/>
      <c r="L211" s="39"/>
      <c r="M211" s="39"/>
      <c r="N211" s="39"/>
      <c r="O211" s="39"/>
      <c r="P211" s="39"/>
      <c r="Q211" s="39"/>
    </row>
    <row r="212" spans="2:17" ht="30" x14ac:dyDescent="0.25">
      <c r="B212" s="86"/>
      <c r="C212" s="36" t="s">
        <v>200</v>
      </c>
      <c r="D212" s="37" t="s">
        <v>27</v>
      </c>
      <c r="E212" s="37" t="s">
        <v>201</v>
      </c>
      <c r="F212" s="37" t="s">
        <v>33</v>
      </c>
      <c r="G212" s="39"/>
      <c r="H212" s="39"/>
      <c r="I212" s="385"/>
      <c r="J212" s="39"/>
      <c r="K212" s="39"/>
      <c r="L212" s="39"/>
      <c r="M212" s="39"/>
      <c r="N212" s="39"/>
      <c r="O212" s="39"/>
      <c r="P212" s="39"/>
      <c r="Q212" s="39"/>
    </row>
    <row r="213" spans="2:17" x14ac:dyDescent="0.25">
      <c r="B213" s="87"/>
      <c r="C213" s="626" t="s">
        <v>202</v>
      </c>
      <c r="D213" s="45" t="s">
        <v>26</v>
      </c>
      <c r="E213" s="45" t="s">
        <v>203</v>
      </c>
      <c r="F213" s="45">
        <v>3082</v>
      </c>
      <c r="G213" s="45">
        <v>9</v>
      </c>
      <c r="H213" s="45"/>
      <c r="I213" s="387"/>
      <c r="J213" s="45"/>
      <c r="K213" s="45"/>
      <c r="L213" s="45"/>
      <c r="M213" s="45"/>
      <c r="N213" s="45"/>
      <c r="O213" s="45"/>
      <c r="P213" s="45"/>
      <c r="Q213" s="45"/>
    </row>
    <row r="214" spans="2:17" x14ac:dyDescent="0.25">
      <c r="B214" s="88"/>
      <c r="C214" s="628"/>
      <c r="D214" s="50" t="s">
        <v>27</v>
      </c>
      <c r="E214" s="50" t="s">
        <v>203</v>
      </c>
      <c r="F214" s="50">
        <v>3077</v>
      </c>
      <c r="G214" s="50">
        <v>9</v>
      </c>
      <c r="H214" s="50"/>
      <c r="I214" s="389"/>
      <c r="J214" s="50"/>
      <c r="K214" s="50"/>
      <c r="L214" s="50"/>
      <c r="M214" s="50"/>
      <c r="N214" s="50"/>
      <c r="O214" s="50"/>
      <c r="P214" s="50"/>
      <c r="Q214" s="50"/>
    </row>
    <row r="215" spans="2:17" x14ac:dyDescent="0.25">
      <c r="B215" s="87"/>
      <c r="C215" s="626" t="s">
        <v>204</v>
      </c>
      <c r="D215" s="45" t="s">
        <v>26</v>
      </c>
      <c r="E215" s="89" t="s">
        <v>205</v>
      </c>
      <c r="F215" s="89">
        <v>3082</v>
      </c>
      <c r="G215" s="89">
        <v>9</v>
      </c>
      <c r="H215" s="90"/>
      <c r="I215" s="387"/>
      <c r="J215" s="90"/>
      <c r="K215" s="90"/>
      <c r="L215" s="90"/>
      <c r="M215" s="90"/>
      <c r="N215" s="90"/>
      <c r="O215" s="90"/>
      <c r="P215" s="90"/>
      <c r="Q215" s="90"/>
    </row>
    <row r="216" spans="2:17" s="480" customFormat="1" x14ac:dyDescent="0.25">
      <c r="B216" s="588"/>
      <c r="C216" s="628"/>
      <c r="D216" s="589" t="s">
        <v>27</v>
      </c>
      <c r="E216" s="590" t="s">
        <v>205</v>
      </c>
      <c r="F216" s="590">
        <v>3077</v>
      </c>
      <c r="G216" s="590">
        <v>9</v>
      </c>
      <c r="H216" s="589"/>
      <c r="I216" s="591">
        <v>4700</v>
      </c>
      <c r="J216" s="589">
        <v>1654</v>
      </c>
      <c r="K216" s="589"/>
      <c r="L216" s="589"/>
      <c r="M216" s="589">
        <v>1654</v>
      </c>
      <c r="N216" s="589"/>
      <c r="O216" s="589"/>
      <c r="P216" s="589"/>
      <c r="Q216" s="589"/>
    </row>
    <row r="217" spans="2:17" ht="30" x14ac:dyDescent="0.25">
      <c r="B217" s="87"/>
      <c r="C217" s="626" t="s">
        <v>206</v>
      </c>
      <c r="D217" s="45" t="s">
        <v>26</v>
      </c>
      <c r="E217" s="45" t="s">
        <v>207</v>
      </c>
      <c r="F217" s="45" t="s">
        <v>208</v>
      </c>
      <c r="G217" s="45">
        <v>9</v>
      </c>
      <c r="H217" s="45"/>
      <c r="I217" s="387"/>
      <c r="J217" s="45"/>
      <c r="K217" s="45"/>
      <c r="L217" s="45"/>
      <c r="M217" s="45"/>
      <c r="N217" s="45"/>
      <c r="O217" s="45"/>
      <c r="P217" s="45"/>
      <c r="Q217" s="45"/>
    </row>
    <row r="218" spans="2:17" x14ac:dyDescent="0.25">
      <c r="B218" s="88"/>
      <c r="C218" s="628"/>
      <c r="D218" s="30" t="s">
        <v>27</v>
      </c>
      <c r="E218" s="30" t="s">
        <v>207</v>
      </c>
      <c r="F218" s="30">
        <v>3077</v>
      </c>
      <c r="G218" s="30">
        <v>9</v>
      </c>
      <c r="H218" s="30"/>
      <c r="I218" s="381"/>
      <c r="J218" s="30"/>
      <c r="K218" s="30"/>
      <c r="L218" s="30"/>
      <c r="M218" s="30"/>
      <c r="N218" s="30"/>
      <c r="O218" s="30"/>
      <c r="P218" s="30"/>
      <c r="Q218" s="30"/>
    </row>
    <row r="219" spans="2:17" x14ac:dyDescent="0.25">
      <c r="B219" s="87"/>
      <c r="C219" s="626" t="s">
        <v>209</v>
      </c>
      <c r="D219" s="45" t="s">
        <v>23</v>
      </c>
      <c r="E219" s="45" t="s">
        <v>210</v>
      </c>
      <c r="F219" s="45" t="s">
        <v>33</v>
      </c>
      <c r="G219" s="45"/>
      <c r="H219" s="45"/>
      <c r="I219" s="387"/>
      <c r="J219" s="45"/>
      <c r="K219" s="45"/>
      <c r="L219" s="45"/>
      <c r="M219" s="45"/>
      <c r="N219" s="45"/>
      <c r="O219" s="45"/>
      <c r="P219" s="45"/>
      <c r="Q219" s="45"/>
    </row>
    <row r="220" spans="2:17" x14ac:dyDescent="0.25">
      <c r="B220" s="93"/>
      <c r="C220" s="627"/>
      <c r="D220" s="46" t="s">
        <v>26</v>
      </c>
      <c r="E220" s="46" t="s">
        <v>210</v>
      </c>
      <c r="F220" s="46" t="s">
        <v>33</v>
      </c>
      <c r="G220" s="46"/>
      <c r="H220" s="46"/>
      <c r="I220" s="388"/>
      <c r="J220" s="46"/>
      <c r="K220" s="46"/>
      <c r="L220" s="46"/>
      <c r="M220" s="46"/>
      <c r="N220" s="46"/>
      <c r="O220" s="46"/>
      <c r="P220" s="46"/>
      <c r="Q220" s="46"/>
    </row>
    <row r="221" spans="2:17" x14ac:dyDescent="0.25">
      <c r="B221" s="88"/>
      <c r="C221" s="628"/>
      <c r="D221" s="50" t="s">
        <v>27</v>
      </c>
      <c r="E221" s="50" t="s">
        <v>210</v>
      </c>
      <c r="F221" s="50" t="s">
        <v>33</v>
      </c>
      <c r="G221" s="50"/>
      <c r="H221" s="50"/>
      <c r="I221" s="389"/>
      <c r="J221" s="50"/>
      <c r="K221" s="50"/>
      <c r="L221" s="50"/>
      <c r="M221" s="50"/>
      <c r="N221" s="50"/>
      <c r="O221" s="50"/>
      <c r="P221" s="50"/>
      <c r="Q221" s="50"/>
    </row>
    <row r="222" spans="2:17" x14ac:dyDescent="0.25">
      <c r="B222" s="87"/>
      <c r="C222" s="626" t="s">
        <v>211</v>
      </c>
      <c r="D222" s="45" t="s">
        <v>23</v>
      </c>
      <c r="E222" s="45" t="s">
        <v>212</v>
      </c>
      <c r="F222" s="45">
        <v>3082</v>
      </c>
      <c r="G222" s="45">
        <v>9</v>
      </c>
      <c r="H222" s="45"/>
      <c r="I222" s="387"/>
      <c r="J222" s="45"/>
      <c r="K222" s="45"/>
      <c r="L222" s="45"/>
      <c r="M222" s="45"/>
      <c r="N222" s="45"/>
      <c r="O222" s="45"/>
      <c r="P222" s="45"/>
      <c r="Q222" s="45"/>
    </row>
    <row r="223" spans="2:17" x14ac:dyDescent="0.25">
      <c r="B223" s="93"/>
      <c r="C223" s="627"/>
      <c r="D223" s="46" t="s">
        <v>26</v>
      </c>
      <c r="E223" s="46" t="s">
        <v>212</v>
      </c>
      <c r="F223" s="46">
        <v>3082</v>
      </c>
      <c r="G223" s="46">
        <v>9</v>
      </c>
      <c r="H223" s="46"/>
      <c r="I223" s="388"/>
      <c r="J223" s="46"/>
      <c r="K223" s="46"/>
      <c r="L223" s="46"/>
      <c r="M223" s="46"/>
      <c r="N223" s="46"/>
      <c r="O223" s="46"/>
      <c r="P223" s="46"/>
      <c r="Q223" s="46"/>
    </row>
    <row r="224" spans="2:17" x14ac:dyDescent="0.25">
      <c r="B224" s="88"/>
      <c r="C224" s="628"/>
      <c r="D224" s="50" t="s">
        <v>27</v>
      </c>
      <c r="E224" s="50" t="s">
        <v>212</v>
      </c>
      <c r="F224" s="50">
        <v>3077</v>
      </c>
      <c r="G224" s="50">
        <v>9</v>
      </c>
      <c r="H224" s="50"/>
      <c r="I224" s="389"/>
      <c r="J224" s="50"/>
      <c r="K224" s="50"/>
      <c r="L224" s="50"/>
      <c r="M224" s="50"/>
      <c r="N224" s="50"/>
      <c r="O224" s="50"/>
      <c r="P224" s="50"/>
      <c r="Q224" s="50"/>
    </row>
    <row r="225" spans="2:17" x14ac:dyDescent="0.25">
      <c r="B225" s="87"/>
      <c r="C225" s="626" t="s">
        <v>213</v>
      </c>
      <c r="D225" s="26" t="s">
        <v>26</v>
      </c>
      <c r="E225" s="26" t="s">
        <v>214</v>
      </c>
      <c r="F225" s="26" t="s">
        <v>33</v>
      </c>
      <c r="G225" s="26"/>
      <c r="H225" s="26"/>
      <c r="I225" s="379"/>
      <c r="J225" s="26"/>
      <c r="K225" s="26"/>
      <c r="L225" s="26"/>
      <c r="M225" s="26"/>
      <c r="N225" s="26"/>
      <c r="O225" s="26"/>
      <c r="P225" s="26"/>
      <c r="Q225" s="26"/>
    </row>
    <row r="226" spans="2:17" x14ac:dyDescent="0.25">
      <c r="B226" s="88"/>
      <c r="C226" s="628"/>
      <c r="D226" s="30" t="s">
        <v>27</v>
      </c>
      <c r="E226" s="30" t="s">
        <v>214</v>
      </c>
      <c r="F226" s="30" t="s">
        <v>33</v>
      </c>
      <c r="G226" s="30"/>
      <c r="H226" s="30"/>
      <c r="I226" s="381"/>
      <c r="J226" s="30"/>
      <c r="K226" s="30"/>
      <c r="L226" s="30"/>
      <c r="M226" s="30"/>
      <c r="N226" s="30"/>
      <c r="O226" s="30"/>
      <c r="P226" s="30"/>
      <c r="Q226" s="30"/>
    </row>
    <row r="227" spans="2:17" ht="30" x14ac:dyDescent="0.25">
      <c r="B227" s="86"/>
      <c r="C227" s="36" t="s">
        <v>215</v>
      </c>
      <c r="D227" s="37" t="s">
        <v>27</v>
      </c>
      <c r="E227" s="37" t="s">
        <v>216</v>
      </c>
      <c r="F227" s="38">
        <v>3077</v>
      </c>
      <c r="G227" s="35">
        <v>9</v>
      </c>
      <c r="H227" s="38"/>
      <c r="I227" s="395"/>
      <c r="J227" s="38"/>
      <c r="K227" s="38"/>
      <c r="L227" s="38"/>
      <c r="M227" s="38"/>
      <c r="N227" s="38"/>
      <c r="O227" s="38"/>
      <c r="P227" s="38"/>
      <c r="Q227" s="38"/>
    </row>
    <row r="228" spans="2:17" ht="30" x14ac:dyDescent="0.25">
      <c r="B228" s="86"/>
      <c r="C228" s="36" t="s">
        <v>217</v>
      </c>
      <c r="D228" s="37" t="s">
        <v>27</v>
      </c>
      <c r="E228" s="37" t="s">
        <v>218</v>
      </c>
      <c r="F228" s="38">
        <v>3077</v>
      </c>
      <c r="G228" s="35">
        <v>9</v>
      </c>
      <c r="H228" s="38"/>
      <c r="I228" s="395"/>
      <c r="J228" s="38"/>
      <c r="K228" s="38"/>
      <c r="L228" s="38"/>
      <c r="M228" s="38"/>
      <c r="N228" s="38"/>
      <c r="O228" s="38"/>
      <c r="P228" s="38"/>
      <c r="Q228" s="38"/>
    </row>
    <row r="229" spans="2:17" x14ac:dyDescent="0.25">
      <c r="B229" s="86"/>
      <c r="C229" s="36" t="s">
        <v>219</v>
      </c>
      <c r="D229" s="37" t="s">
        <v>27</v>
      </c>
      <c r="E229" s="37" t="s">
        <v>220</v>
      </c>
      <c r="F229" s="38">
        <v>3077</v>
      </c>
      <c r="G229" s="35">
        <v>9</v>
      </c>
      <c r="H229" s="38"/>
      <c r="I229" s="395"/>
      <c r="J229" s="38"/>
      <c r="K229" s="38"/>
      <c r="L229" s="38"/>
      <c r="M229" s="38"/>
      <c r="N229" s="38"/>
      <c r="O229" s="38"/>
      <c r="P229" s="38"/>
      <c r="Q229" s="38"/>
    </row>
    <row r="230" spans="2:17" x14ac:dyDescent="0.25">
      <c r="B230" s="87"/>
      <c r="C230" s="626" t="s">
        <v>221</v>
      </c>
      <c r="D230" s="26" t="s">
        <v>26</v>
      </c>
      <c r="E230" s="26" t="s">
        <v>222</v>
      </c>
      <c r="F230" s="26">
        <v>3082</v>
      </c>
      <c r="G230" s="26">
        <v>9</v>
      </c>
      <c r="H230" s="26"/>
      <c r="I230" s="379"/>
      <c r="J230" s="26"/>
      <c r="K230" s="26"/>
      <c r="L230" s="26"/>
      <c r="M230" s="26"/>
      <c r="N230" s="26"/>
      <c r="O230" s="26"/>
      <c r="P230" s="26"/>
      <c r="Q230" s="26"/>
    </row>
    <row r="231" spans="2:17" x14ac:dyDescent="0.25">
      <c r="B231" s="88"/>
      <c r="C231" s="628"/>
      <c r="D231" s="30" t="s">
        <v>27</v>
      </c>
      <c r="E231" s="30" t="s">
        <v>222</v>
      </c>
      <c r="F231" s="30">
        <v>3077</v>
      </c>
      <c r="G231" s="30">
        <v>9</v>
      </c>
      <c r="H231" s="30"/>
      <c r="I231" s="381"/>
      <c r="J231" s="30"/>
      <c r="K231" s="30"/>
      <c r="L231" s="30"/>
      <c r="M231" s="30"/>
      <c r="N231" s="30"/>
      <c r="O231" s="30"/>
      <c r="P231" s="30"/>
      <c r="Q231" s="30"/>
    </row>
    <row r="232" spans="2:17" x14ac:dyDescent="0.25">
      <c r="B232" s="87"/>
      <c r="C232" s="626" t="s">
        <v>223</v>
      </c>
      <c r="D232" s="26" t="s">
        <v>26</v>
      </c>
      <c r="E232" s="26" t="s">
        <v>224</v>
      </c>
      <c r="F232" s="26" t="s">
        <v>33</v>
      </c>
      <c r="G232" s="26"/>
      <c r="H232" s="26"/>
      <c r="I232" s="379"/>
      <c r="J232" s="26"/>
      <c r="K232" s="26"/>
      <c r="L232" s="26"/>
      <c r="M232" s="26"/>
      <c r="N232" s="26"/>
      <c r="O232" s="26"/>
      <c r="P232" s="26"/>
      <c r="Q232" s="26"/>
    </row>
    <row r="233" spans="2:17" x14ac:dyDescent="0.25">
      <c r="B233" s="88"/>
      <c r="C233" s="628"/>
      <c r="D233" s="30" t="s">
        <v>27</v>
      </c>
      <c r="E233" s="30" t="s">
        <v>224</v>
      </c>
      <c r="F233" s="30" t="s">
        <v>33</v>
      </c>
      <c r="G233" s="30"/>
      <c r="H233" s="30"/>
      <c r="I233" s="381"/>
      <c r="J233" s="30"/>
      <c r="K233" s="30"/>
      <c r="L233" s="30"/>
      <c r="M233" s="30"/>
      <c r="N233" s="30"/>
      <c r="O233" s="30"/>
      <c r="P233" s="30"/>
      <c r="Q233" s="30"/>
    </row>
    <row r="234" spans="2:17" x14ac:dyDescent="0.25">
      <c r="B234" s="87"/>
      <c r="C234" s="626" t="s">
        <v>225</v>
      </c>
      <c r="D234" s="45" t="s">
        <v>23</v>
      </c>
      <c r="E234" s="45" t="s">
        <v>226</v>
      </c>
      <c r="F234" s="45" t="s">
        <v>33</v>
      </c>
      <c r="G234" s="45"/>
      <c r="H234" s="45"/>
      <c r="I234" s="387"/>
      <c r="J234" s="45"/>
      <c r="K234" s="45"/>
      <c r="L234" s="45"/>
      <c r="M234" s="45"/>
      <c r="N234" s="45"/>
      <c r="O234" s="45"/>
      <c r="P234" s="45"/>
      <c r="Q234" s="45"/>
    </row>
    <row r="235" spans="2:17" x14ac:dyDescent="0.25">
      <c r="B235" s="93"/>
      <c r="C235" s="627"/>
      <c r="D235" s="46" t="s">
        <v>26</v>
      </c>
      <c r="E235" s="46" t="s">
        <v>226</v>
      </c>
      <c r="F235" s="46" t="s">
        <v>33</v>
      </c>
      <c r="G235" s="46"/>
      <c r="H235" s="46"/>
      <c r="I235" s="388"/>
      <c r="J235" s="46"/>
      <c r="K235" s="46"/>
      <c r="L235" s="46"/>
      <c r="M235" s="46"/>
      <c r="N235" s="46"/>
      <c r="O235" s="46"/>
      <c r="P235" s="46"/>
      <c r="Q235" s="46"/>
    </row>
    <row r="236" spans="2:17" x14ac:dyDescent="0.25">
      <c r="B236" s="93"/>
      <c r="C236" s="628"/>
      <c r="D236" s="50" t="s">
        <v>27</v>
      </c>
      <c r="E236" s="50" t="s">
        <v>226</v>
      </c>
      <c r="F236" s="50" t="s">
        <v>33</v>
      </c>
      <c r="G236" s="50"/>
      <c r="H236" s="50"/>
      <c r="I236" s="389"/>
      <c r="J236" s="50"/>
      <c r="K236" s="50"/>
      <c r="L236" s="50"/>
      <c r="M236" s="50"/>
      <c r="N236" s="50"/>
      <c r="O236" s="50"/>
      <c r="P236" s="50"/>
      <c r="Q236" s="50"/>
    </row>
    <row r="237" spans="2:17" s="480" customFormat="1" x14ac:dyDescent="0.25">
      <c r="B237" s="502"/>
      <c r="C237" s="646" t="s">
        <v>227</v>
      </c>
      <c r="D237" s="535" t="s">
        <v>26</v>
      </c>
      <c r="E237" s="535" t="s">
        <v>228</v>
      </c>
      <c r="F237" s="535" t="s">
        <v>229</v>
      </c>
      <c r="G237" s="535">
        <v>9</v>
      </c>
      <c r="H237" s="535"/>
      <c r="I237" s="596"/>
      <c r="J237" s="535"/>
      <c r="K237" s="535"/>
      <c r="L237" s="535"/>
      <c r="M237" s="535"/>
      <c r="N237" s="535"/>
      <c r="O237" s="535"/>
      <c r="P237" s="535"/>
      <c r="Q237" s="535"/>
    </row>
    <row r="238" spans="2:17" s="480" customFormat="1" x14ac:dyDescent="0.25">
      <c r="B238" s="507"/>
      <c r="C238" s="647"/>
      <c r="D238" s="538" t="s">
        <v>27</v>
      </c>
      <c r="E238" s="538" t="s">
        <v>228</v>
      </c>
      <c r="F238" s="538" t="s">
        <v>229</v>
      </c>
      <c r="G238" s="538">
        <v>9</v>
      </c>
      <c r="H238" s="538"/>
      <c r="I238" s="597">
        <v>3300</v>
      </c>
      <c r="J238" s="538">
        <v>1</v>
      </c>
      <c r="K238" s="538"/>
      <c r="L238" s="538"/>
      <c r="M238" s="538">
        <v>1</v>
      </c>
      <c r="N238" s="538"/>
      <c r="O238" s="538"/>
      <c r="P238" s="538"/>
      <c r="Q238" s="538"/>
    </row>
    <row r="239" spans="2:17" x14ac:dyDescent="0.25">
      <c r="B239" s="60"/>
      <c r="C239" s="648" t="s">
        <v>230</v>
      </c>
      <c r="D239" s="26" t="s">
        <v>26</v>
      </c>
      <c r="E239" s="26" t="s">
        <v>231</v>
      </c>
      <c r="F239" s="26">
        <v>3082</v>
      </c>
      <c r="G239" s="26">
        <v>9</v>
      </c>
      <c r="H239" s="26"/>
      <c r="I239" s="379"/>
      <c r="J239" s="26"/>
      <c r="K239" s="26"/>
      <c r="L239" s="26"/>
      <c r="M239" s="26"/>
      <c r="N239" s="26"/>
      <c r="O239" s="26"/>
      <c r="P239" s="26"/>
      <c r="Q239" s="26"/>
    </row>
    <row r="240" spans="2:17" x14ac:dyDescent="0.25">
      <c r="B240" s="62"/>
      <c r="C240" s="649"/>
      <c r="D240" s="30" t="s">
        <v>27</v>
      </c>
      <c r="E240" s="30" t="s">
        <v>231</v>
      </c>
      <c r="F240" s="30">
        <v>3077</v>
      </c>
      <c r="G240" s="30">
        <v>9</v>
      </c>
      <c r="H240" s="30"/>
      <c r="I240" s="381"/>
      <c r="J240" s="30"/>
      <c r="K240" s="30"/>
      <c r="L240" s="30"/>
      <c r="M240" s="30"/>
      <c r="N240" s="30"/>
      <c r="O240" s="30"/>
      <c r="P240" s="30"/>
      <c r="Q240" s="30"/>
    </row>
    <row r="241" spans="2:17" ht="45" x14ac:dyDescent="0.25">
      <c r="B241" s="94"/>
      <c r="C241" s="95" t="s">
        <v>232</v>
      </c>
      <c r="D241" s="37" t="s">
        <v>27</v>
      </c>
      <c r="E241" s="37" t="s">
        <v>233</v>
      </c>
      <c r="F241" s="37">
        <v>3077</v>
      </c>
      <c r="G241" s="38">
        <v>9</v>
      </c>
      <c r="H241" s="38"/>
      <c r="I241" s="395"/>
      <c r="J241" s="38"/>
      <c r="K241" s="38"/>
      <c r="L241" s="38"/>
      <c r="M241" s="38"/>
      <c r="N241" s="38"/>
      <c r="O241" s="38"/>
      <c r="P241" s="38"/>
      <c r="Q241" s="38"/>
    </row>
    <row r="242" spans="2:17" ht="60" x14ac:dyDescent="0.25">
      <c r="B242" s="60"/>
      <c r="C242" s="96" t="s">
        <v>234</v>
      </c>
      <c r="D242" s="89" t="s">
        <v>27</v>
      </c>
      <c r="E242" s="89" t="s">
        <v>235</v>
      </c>
      <c r="F242" s="89">
        <v>3077</v>
      </c>
      <c r="G242" s="97">
        <v>9</v>
      </c>
      <c r="H242" s="97"/>
      <c r="I242" s="396"/>
      <c r="J242" s="97"/>
      <c r="K242" s="97"/>
      <c r="L242" s="97"/>
      <c r="M242" s="97"/>
      <c r="N242" s="97"/>
      <c r="O242" s="97"/>
      <c r="P242" s="97"/>
      <c r="Q242" s="97"/>
    </row>
    <row r="243" spans="2:17" x14ac:dyDescent="0.25">
      <c r="B243" s="81" t="s">
        <v>236</v>
      </c>
      <c r="C243" s="98" t="s">
        <v>237</v>
      </c>
      <c r="D243" s="42"/>
      <c r="E243" s="42"/>
      <c r="F243" s="42"/>
      <c r="G243" s="42"/>
      <c r="H243" s="43"/>
      <c r="I243" s="386">
        <f>SUM(I244:I258)</f>
        <v>143.732</v>
      </c>
      <c r="J243" s="44">
        <f t="shared" ref="J243:Q243" si="13">SUM(J244:J258)</f>
        <v>143.73000000000002</v>
      </c>
      <c r="K243" s="44">
        <f t="shared" si="13"/>
        <v>267.94</v>
      </c>
      <c r="L243" s="44">
        <f t="shared" si="13"/>
        <v>0</v>
      </c>
      <c r="M243" s="44">
        <f t="shared" si="13"/>
        <v>267.94</v>
      </c>
      <c r="N243" s="44">
        <f t="shared" si="13"/>
        <v>0</v>
      </c>
      <c r="O243" s="44">
        <f t="shared" si="13"/>
        <v>0</v>
      </c>
      <c r="P243" s="44">
        <f t="shared" si="13"/>
        <v>0</v>
      </c>
      <c r="Q243" s="44">
        <f t="shared" si="13"/>
        <v>0</v>
      </c>
    </row>
    <row r="244" spans="2:17" x14ac:dyDescent="0.25">
      <c r="B244" s="60"/>
      <c r="C244" s="626" t="s">
        <v>238</v>
      </c>
      <c r="D244" s="45" t="s">
        <v>23</v>
      </c>
      <c r="E244" s="45" t="s">
        <v>239</v>
      </c>
      <c r="F244" s="45">
        <v>3291</v>
      </c>
      <c r="G244" s="45">
        <v>6.2</v>
      </c>
      <c r="H244" s="45" t="s">
        <v>131</v>
      </c>
      <c r="I244" s="387"/>
      <c r="J244" s="45"/>
      <c r="K244" s="45"/>
      <c r="L244" s="45"/>
      <c r="M244" s="45"/>
      <c r="N244" s="45"/>
      <c r="O244" s="45"/>
      <c r="P244" s="45"/>
      <c r="Q244" s="45"/>
    </row>
    <row r="245" spans="2:17" x14ac:dyDescent="0.25">
      <c r="B245" s="61"/>
      <c r="C245" s="627"/>
      <c r="D245" s="46" t="s">
        <v>172</v>
      </c>
      <c r="E245" s="46" t="s">
        <v>239</v>
      </c>
      <c r="F245" s="46">
        <v>3291</v>
      </c>
      <c r="G245" s="46">
        <v>6.2</v>
      </c>
      <c r="H245" s="46" t="s">
        <v>131</v>
      </c>
      <c r="I245" s="388"/>
      <c r="J245" s="46"/>
      <c r="K245" s="46"/>
      <c r="L245" s="46"/>
      <c r="M245" s="46"/>
      <c r="N245" s="46"/>
      <c r="O245" s="46"/>
      <c r="P245" s="46"/>
      <c r="Q245" s="46"/>
    </row>
    <row r="246" spans="2:17" x14ac:dyDescent="0.25">
      <c r="B246" s="62"/>
      <c r="C246" s="628"/>
      <c r="D246" s="50" t="s">
        <v>27</v>
      </c>
      <c r="E246" s="50" t="s">
        <v>239</v>
      </c>
      <c r="F246" s="50">
        <v>3291</v>
      </c>
      <c r="G246" s="50">
        <v>6.2</v>
      </c>
      <c r="H246" s="50" t="s">
        <v>131</v>
      </c>
      <c r="I246" s="389">
        <v>115.5</v>
      </c>
      <c r="J246" s="50">
        <v>115.5</v>
      </c>
      <c r="K246" s="50">
        <v>267.94</v>
      </c>
      <c r="L246" s="50"/>
      <c r="M246" s="50">
        <v>267.94</v>
      </c>
      <c r="N246" s="50"/>
      <c r="O246" s="50"/>
      <c r="P246" s="50"/>
      <c r="Q246" s="50"/>
    </row>
    <row r="247" spans="2:17" x14ac:dyDescent="0.25">
      <c r="B247" s="60"/>
      <c r="C247" s="650" t="s">
        <v>240</v>
      </c>
      <c r="D247" s="45" t="s">
        <v>23</v>
      </c>
      <c r="E247" s="45" t="s">
        <v>241</v>
      </c>
      <c r="F247" s="45" t="s">
        <v>33</v>
      </c>
      <c r="G247" s="45"/>
      <c r="H247" s="45"/>
      <c r="I247" s="387"/>
      <c r="J247" s="45"/>
      <c r="K247" s="45"/>
      <c r="L247" s="45"/>
      <c r="M247" s="45"/>
      <c r="N247" s="45"/>
      <c r="O247" s="45"/>
      <c r="P247" s="45"/>
      <c r="Q247" s="45"/>
    </row>
    <row r="248" spans="2:17" x14ac:dyDescent="0.25">
      <c r="B248" s="61"/>
      <c r="C248" s="651"/>
      <c r="D248" s="46" t="s">
        <v>172</v>
      </c>
      <c r="E248" s="46" t="s">
        <v>241</v>
      </c>
      <c r="F248" s="46" t="s">
        <v>33</v>
      </c>
      <c r="G248" s="46"/>
      <c r="H248" s="46"/>
      <c r="I248" s="388"/>
      <c r="J248" s="46"/>
      <c r="K248" s="46"/>
      <c r="L248" s="46"/>
      <c r="M248" s="46"/>
      <c r="N248" s="46"/>
      <c r="O248" s="46"/>
      <c r="P248" s="46"/>
      <c r="Q248" s="46"/>
    </row>
    <row r="249" spans="2:17" x14ac:dyDescent="0.25">
      <c r="B249" s="62"/>
      <c r="C249" s="652"/>
      <c r="D249" s="50" t="s">
        <v>27</v>
      </c>
      <c r="E249" s="50" t="s">
        <v>241</v>
      </c>
      <c r="F249" s="50" t="s">
        <v>33</v>
      </c>
      <c r="G249" s="50"/>
      <c r="H249" s="50"/>
      <c r="I249" s="389"/>
      <c r="J249" s="50"/>
      <c r="K249" s="50"/>
      <c r="L249" s="50"/>
      <c r="M249" s="50"/>
      <c r="N249" s="50"/>
      <c r="O249" s="50"/>
      <c r="P249" s="50"/>
      <c r="Q249" s="50"/>
    </row>
    <row r="250" spans="2:17" x14ac:dyDescent="0.25">
      <c r="B250" s="60"/>
      <c r="C250" s="626" t="s">
        <v>242</v>
      </c>
      <c r="D250" s="45" t="s">
        <v>23</v>
      </c>
      <c r="E250" s="45" t="s">
        <v>243</v>
      </c>
      <c r="F250" s="45">
        <v>1851</v>
      </c>
      <c r="G250" s="45">
        <v>6.1</v>
      </c>
      <c r="H250" s="45" t="s">
        <v>64</v>
      </c>
      <c r="I250" s="387">
        <v>1.012</v>
      </c>
      <c r="J250" s="45">
        <v>1.01</v>
      </c>
      <c r="K250" s="45"/>
      <c r="L250" s="45"/>
      <c r="M250" s="45"/>
      <c r="N250" s="45"/>
      <c r="O250" s="45"/>
      <c r="P250" s="45"/>
      <c r="Q250" s="45"/>
    </row>
    <row r="251" spans="2:17" x14ac:dyDescent="0.25">
      <c r="B251" s="61"/>
      <c r="C251" s="627"/>
      <c r="D251" s="46" t="s">
        <v>172</v>
      </c>
      <c r="E251" s="46" t="s">
        <v>243</v>
      </c>
      <c r="F251" s="46">
        <v>1851</v>
      </c>
      <c r="G251" s="46">
        <v>6.1</v>
      </c>
      <c r="H251" s="46" t="s">
        <v>64</v>
      </c>
      <c r="I251" s="388"/>
      <c r="J251" s="46"/>
      <c r="K251" s="46"/>
      <c r="L251" s="46"/>
      <c r="M251" s="46"/>
      <c r="N251" s="46"/>
      <c r="O251" s="46"/>
      <c r="P251" s="46"/>
      <c r="Q251" s="46"/>
    </row>
    <row r="252" spans="2:17" x14ac:dyDescent="0.25">
      <c r="B252" s="62"/>
      <c r="C252" s="628"/>
      <c r="D252" s="50" t="s">
        <v>27</v>
      </c>
      <c r="E252" s="50" t="s">
        <v>243</v>
      </c>
      <c r="F252" s="50">
        <v>3249</v>
      </c>
      <c r="G252" s="50">
        <v>6.1</v>
      </c>
      <c r="H252" s="50" t="s">
        <v>64</v>
      </c>
      <c r="I252" s="389"/>
      <c r="J252" s="50"/>
      <c r="K252" s="50"/>
      <c r="L252" s="50"/>
      <c r="M252" s="50"/>
      <c r="N252" s="50"/>
      <c r="O252" s="50"/>
      <c r="P252" s="50"/>
      <c r="Q252" s="50"/>
    </row>
    <row r="253" spans="2:17" x14ac:dyDescent="0.25">
      <c r="B253" s="60"/>
      <c r="C253" s="626" t="s">
        <v>244</v>
      </c>
      <c r="D253" s="45" t="s">
        <v>23</v>
      </c>
      <c r="E253" s="45" t="s">
        <v>245</v>
      </c>
      <c r="F253" s="45">
        <v>2810</v>
      </c>
      <c r="G253" s="45">
        <v>6.1</v>
      </c>
      <c r="H253" s="45"/>
      <c r="I253" s="387"/>
      <c r="J253" s="45"/>
      <c r="K253" s="45"/>
      <c r="L253" s="45"/>
      <c r="M253" s="45"/>
      <c r="N253" s="45"/>
      <c r="O253" s="45"/>
      <c r="P253" s="45"/>
      <c r="Q253" s="45"/>
    </row>
    <row r="254" spans="2:17" x14ac:dyDescent="0.25">
      <c r="B254" s="61"/>
      <c r="C254" s="627"/>
      <c r="D254" s="46" t="s">
        <v>172</v>
      </c>
      <c r="E254" s="46" t="s">
        <v>245</v>
      </c>
      <c r="F254" s="46">
        <v>2810</v>
      </c>
      <c r="G254" s="46">
        <v>6.1</v>
      </c>
      <c r="H254" s="46"/>
      <c r="I254" s="388"/>
      <c r="J254" s="46"/>
      <c r="K254" s="46"/>
      <c r="L254" s="46"/>
      <c r="M254" s="46"/>
      <c r="N254" s="46"/>
      <c r="O254" s="46"/>
      <c r="P254" s="46"/>
      <c r="Q254" s="46"/>
    </row>
    <row r="255" spans="2:17" x14ac:dyDescent="0.25">
      <c r="B255" s="62"/>
      <c r="C255" s="628"/>
      <c r="D255" s="50" t="s">
        <v>27</v>
      </c>
      <c r="E255" s="50" t="s">
        <v>245</v>
      </c>
      <c r="F255" s="50">
        <v>2810</v>
      </c>
      <c r="G255" s="50">
        <v>6.1</v>
      </c>
      <c r="H255" s="50"/>
      <c r="I255" s="389">
        <v>27.22</v>
      </c>
      <c r="J255" s="50">
        <v>27.22</v>
      </c>
      <c r="K255" s="50"/>
      <c r="L255" s="50"/>
      <c r="M255" s="50"/>
      <c r="N255" s="50"/>
      <c r="O255" s="50"/>
      <c r="P255" s="50"/>
      <c r="Q255" s="50"/>
    </row>
    <row r="256" spans="2:17" x14ac:dyDescent="0.25">
      <c r="B256" s="60"/>
      <c r="C256" s="626" t="s">
        <v>246</v>
      </c>
      <c r="D256" s="45" t="s">
        <v>23</v>
      </c>
      <c r="E256" s="45" t="s">
        <v>247</v>
      </c>
      <c r="F256" s="45" t="s">
        <v>33</v>
      </c>
      <c r="G256" s="45"/>
      <c r="H256" s="45"/>
      <c r="I256" s="387"/>
      <c r="J256" s="45"/>
      <c r="K256" s="45"/>
      <c r="L256" s="45"/>
      <c r="M256" s="45"/>
      <c r="N256" s="45"/>
      <c r="O256" s="45"/>
      <c r="P256" s="45"/>
      <c r="Q256" s="45"/>
    </row>
    <row r="257" spans="2:17" x14ac:dyDescent="0.25">
      <c r="B257" s="61"/>
      <c r="C257" s="627"/>
      <c r="D257" s="46" t="s">
        <v>172</v>
      </c>
      <c r="E257" s="46" t="s">
        <v>247</v>
      </c>
      <c r="F257" s="46" t="s">
        <v>33</v>
      </c>
      <c r="G257" s="46"/>
      <c r="H257" s="46"/>
      <c r="I257" s="388"/>
      <c r="J257" s="46"/>
      <c r="K257" s="46"/>
      <c r="L257" s="46"/>
      <c r="M257" s="46"/>
      <c r="N257" s="46"/>
      <c r="O257" s="46"/>
      <c r="P257" s="46"/>
      <c r="Q257" s="46"/>
    </row>
    <row r="258" spans="2:17" x14ac:dyDescent="0.25">
      <c r="B258" s="62"/>
      <c r="C258" s="627"/>
      <c r="D258" s="46" t="s">
        <v>27</v>
      </c>
      <c r="E258" s="46" t="s">
        <v>247</v>
      </c>
      <c r="F258" s="46" t="s">
        <v>33</v>
      </c>
      <c r="G258" s="46"/>
      <c r="H258" s="46"/>
      <c r="I258" s="388"/>
      <c r="J258" s="46"/>
      <c r="K258" s="46"/>
      <c r="L258" s="46"/>
      <c r="M258" s="46"/>
      <c r="N258" s="46"/>
      <c r="O258" s="46"/>
      <c r="P258" s="46"/>
      <c r="Q258" s="46"/>
    </row>
    <row r="259" spans="2:17" x14ac:dyDescent="0.25">
      <c r="B259" s="81" t="s">
        <v>248</v>
      </c>
      <c r="C259" s="74" t="s">
        <v>249</v>
      </c>
      <c r="D259" s="42"/>
      <c r="E259" s="42"/>
      <c r="F259" s="42"/>
      <c r="G259" s="42"/>
      <c r="H259" s="43"/>
      <c r="I259" s="386">
        <f>SUM(I260:I273)</f>
        <v>90.12</v>
      </c>
      <c r="J259" s="44">
        <f t="shared" ref="J259:Q259" si="14">SUM(J260:J273)</f>
        <v>90.12</v>
      </c>
      <c r="K259" s="44">
        <f t="shared" si="14"/>
        <v>0</v>
      </c>
      <c r="L259" s="44">
        <f t="shared" si="14"/>
        <v>7.49</v>
      </c>
      <c r="M259" s="44">
        <f t="shared" si="14"/>
        <v>0</v>
      </c>
      <c r="N259" s="44">
        <f t="shared" si="14"/>
        <v>0</v>
      </c>
      <c r="O259" s="44">
        <f t="shared" si="14"/>
        <v>0</v>
      </c>
      <c r="P259" s="44">
        <f t="shared" si="14"/>
        <v>0</v>
      </c>
      <c r="Q259" s="44">
        <f t="shared" si="14"/>
        <v>0</v>
      </c>
    </row>
    <row r="260" spans="2:17" x14ac:dyDescent="0.25">
      <c r="B260" s="60"/>
      <c r="C260" s="650" t="s">
        <v>250</v>
      </c>
      <c r="D260" s="26" t="s">
        <v>23</v>
      </c>
      <c r="E260" s="26" t="s">
        <v>251</v>
      </c>
      <c r="F260" s="26" t="s">
        <v>33</v>
      </c>
      <c r="G260" s="26"/>
      <c r="H260" s="26"/>
      <c r="I260" s="379"/>
      <c r="J260" s="26"/>
      <c r="K260" s="26"/>
      <c r="L260" s="26"/>
      <c r="M260" s="26"/>
      <c r="N260" s="26"/>
      <c r="O260" s="26"/>
      <c r="P260" s="26"/>
      <c r="Q260" s="26"/>
    </row>
    <row r="261" spans="2:17" x14ac:dyDescent="0.25">
      <c r="B261" s="61"/>
      <c r="C261" s="651"/>
      <c r="D261" s="28" t="s">
        <v>172</v>
      </c>
      <c r="E261" s="28" t="s">
        <v>251</v>
      </c>
      <c r="F261" s="28" t="s">
        <v>33</v>
      </c>
      <c r="G261" s="28"/>
      <c r="H261" s="28"/>
      <c r="I261" s="380">
        <v>46.33</v>
      </c>
      <c r="J261" s="28">
        <v>46.33</v>
      </c>
      <c r="K261" s="28"/>
      <c r="L261" s="28">
        <v>7.48</v>
      </c>
      <c r="M261" s="28"/>
      <c r="N261" s="28"/>
      <c r="O261" s="28"/>
      <c r="P261" s="28"/>
      <c r="Q261" s="28"/>
    </row>
    <row r="262" spans="2:17" x14ac:dyDescent="0.25">
      <c r="B262" s="61"/>
      <c r="C262" s="651"/>
      <c r="D262" s="28" t="s">
        <v>26</v>
      </c>
      <c r="E262" s="28" t="s">
        <v>251</v>
      </c>
      <c r="F262" s="28" t="s">
        <v>33</v>
      </c>
      <c r="G262" s="28"/>
      <c r="H262" s="28"/>
      <c r="I262" s="380"/>
      <c r="J262" s="28"/>
      <c r="K262" s="28"/>
      <c r="L262" s="28"/>
      <c r="M262" s="28"/>
      <c r="N262" s="28"/>
      <c r="O262" s="28"/>
      <c r="P262" s="28"/>
      <c r="Q262" s="28"/>
    </row>
    <row r="263" spans="2:17" x14ac:dyDescent="0.25">
      <c r="B263" s="62"/>
      <c r="C263" s="652"/>
      <c r="D263" s="30" t="s">
        <v>27</v>
      </c>
      <c r="E263" s="30" t="s">
        <v>251</v>
      </c>
      <c r="F263" s="30" t="s">
        <v>33</v>
      </c>
      <c r="G263" s="30"/>
      <c r="H263" s="30"/>
      <c r="I263" s="381"/>
      <c r="J263" s="30"/>
      <c r="K263" s="30"/>
      <c r="L263" s="30"/>
      <c r="M263" s="30"/>
      <c r="N263" s="30"/>
      <c r="O263" s="30"/>
      <c r="P263" s="30"/>
      <c r="Q263" s="30"/>
    </row>
    <row r="264" spans="2:17" x14ac:dyDescent="0.25">
      <c r="B264" s="60"/>
      <c r="C264" s="650" t="s">
        <v>252</v>
      </c>
      <c r="D264" s="45" t="s">
        <v>23</v>
      </c>
      <c r="E264" s="45" t="s">
        <v>253</v>
      </c>
      <c r="F264" s="45">
        <v>3082</v>
      </c>
      <c r="G264" s="45">
        <v>9</v>
      </c>
      <c r="H264" s="45"/>
      <c r="I264" s="387">
        <v>43.79</v>
      </c>
      <c r="J264" s="45">
        <v>43.79</v>
      </c>
      <c r="K264" s="45"/>
      <c r="L264" s="45">
        <v>0.01</v>
      </c>
      <c r="M264" s="45"/>
      <c r="N264" s="45"/>
      <c r="O264" s="45"/>
      <c r="P264" s="45"/>
      <c r="Q264" s="45"/>
    </row>
    <row r="265" spans="2:17" x14ac:dyDescent="0.25">
      <c r="B265" s="61"/>
      <c r="C265" s="651"/>
      <c r="D265" s="46" t="s">
        <v>26</v>
      </c>
      <c r="E265" s="46" t="s">
        <v>253</v>
      </c>
      <c r="F265" s="46">
        <v>3082</v>
      </c>
      <c r="G265" s="46">
        <v>9</v>
      </c>
      <c r="H265" s="46"/>
      <c r="I265" s="388"/>
      <c r="J265" s="46"/>
      <c r="K265" s="46"/>
      <c r="L265" s="46"/>
      <c r="M265" s="46"/>
      <c r="N265" s="46"/>
      <c r="O265" s="46"/>
      <c r="P265" s="46"/>
      <c r="Q265" s="46"/>
    </row>
    <row r="266" spans="2:17" x14ac:dyDescent="0.25">
      <c r="B266" s="62"/>
      <c r="C266" s="652"/>
      <c r="D266" s="50" t="s">
        <v>27</v>
      </c>
      <c r="E266" s="50" t="s">
        <v>253</v>
      </c>
      <c r="F266" s="50">
        <v>3077</v>
      </c>
      <c r="G266" s="50">
        <v>9</v>
      </c>
      <c r="H266" s="50"/>
      <c r="I266" s="389"/>
      <c r="J266" s="50"/>
      <c r="K266" s="50"/>
      <c r="L266" s="50"/>
      <c r="M266" s="50"/>
      <c r="N266" s="50"/>
      <c r="O266" s="50"/>
      <c r="P266" s="50"/>
      <c r="Q266" s="50"/>
    </row>
    <row r="267" spans="2:17" x14ac:dyDescent="0.25">
      <c r="B267" s="60"/>
      <c r="C267" s="626" t="s">
        <v>254</v>
      </c>
      <c r="D267" s="45" t="s">
        <v>23</v>
      </c>
      <c r="E267" s="45" t="s">
        <v>255</v>
      </c>
      <c r="F267" s="45" t="s">
        <v>85</v>
      </c>
      <c r="G267" s="45"/>
      <c r="H267" s="45"/>
      <c r="I267" s="387"/>
      <c r="J267" s="45"/>
      <c r="K267" s="45"/>
      <c r="L267" s="45"/>
      <c r="M267" s="45"/>
      <c r="N267" s="45"/>
      <c r="O267" s="45"/>
      <c r="P267" s="45"/>
      <c r="Q267" s="45"/>
    </row>
    <row r="268" spans="2:17" x14ac:dyDescent="0.25">
      <c r="B268" s="61"/>
      <c r="C268" s="627"/>
      <c r="D268" s="46" t="s">
        <v>26</v>
      </c>
      <c r="E268" s="46" t="s">
        <v>255</v>
      </c>
      <c r="F268" s="46" t="s">
        <v>85</v>
      </c>
      <c r="G268" s="46"/>
      <c r="H268" s="46"/>
      <c r="I268" s="388"/>
      <c r="J268" s="46"/>
      <c r="K268" s="46"/>
      <c r="L268" s="46"/>
      <c r="M268" s="46"/>
      <c r="N268" s="46"/>
      <c r="O268" s="46"/>
      <c r="P268" s="46"/>
      <c r="Q268" s="46"/>
    </row>
    <row r="269" spans="2:17" x14ac:dyDescent="0.25">
      <c r="B269" s="62"/>
      <c r="C269" s="628"/>
      <c r="D269" s="50" t="s">
        <v>27</v>
      </c>
      <c r="E269" s="50" t="s">
        <v>255</v>
      </c>
      <c r="F269" s="50" t="s">
        <v>85</v>
      </c>
      <c r="G269" s="50"/>
      <c r="H269" s="50"/>
      <c r="I269" s="389"/>
      <c r="J269" s="50"/>
      <c r="K269" s="50"/>
      <c r="L269" s="50"/>
      <c r="M269" s="50"/>
      <c r="N269" s="50"/>
      <c r="O269" s="50"/>
      <c r="P269" s="50"/>
      <c r="Q269" s="50"/>
    </row>
    <row r="270" spans="2:17" x14ac:dyDescent="0.25">
      <c r="B270" s="94"/>
      <c r="C270" s="99" t="s">
        <v>256</v>
      </c>
      <c r="D270" s="37" t="s">
        <v>27</v>
      </c>
      <c r="E270" s="37" t="s">
        <v>257</v>
      </c>
      <c r="F270" s="38">
        <v>3077</v>
      </c>
      <c r="G270" s="38">
        <v>9</v>
      </c>
      <c r="H270" s="39"/>
      <c r="I270" s="385"/>
      <c r="J270" s="39"/>
      <c r="K270" s="39"/>
      <c r="L270" s="39"/>
      <c r="M270" s="39"/>
      <c r="N270" s="39"/>
      <c r="O270" s="39"/>
      <c r="P270" s="39"/>
      <c r="Q270" s="39"/>
    </row>
    <row r="271" spans="2:17" x14ac:dyDescent="0.25">
      <c r="B271" s="60"/>
      <c r="C271" s="638" t="s">
        <v>258</v>
      </c>
      <c r="D271" s="45" t="s">
        <v>23</v>
      </c>
      <c r="E271" s="45" t="s">
        <v>259</v>
      </c>
      <c r="F271" s="45" t="s">
        <v>33</v>
      </c>
      <c r="G271" s="45"/>
      <c r="H271" s="45"/>
      <c r="I271" s="387"/>
      <c r="J271" s="45"/>
      <c r="K271" s="45"/>
      <c r="L271" s="45"/>
      <c r="M271" s="45"/>
      <c r="N271" s="45"/>
      <c r="O271" s="45"/>
      <c r="P271" s="45"/>
      <c r="Q271" s="45"/>
    </row>
    <row r="272" spans="2:17" x14ac:dyDescent="0.25">
      <c r="B272" s="61"/>
      <c r="C272" s="638"/>
      <c r="D272" s="46" t="s">
        <v>26</v>
      </c>
      <c r="E272" s="46" t="s">
        <v>259</v>
      </c>
      <c r="F272" s="46" t="s">
        <v>33</v>
      </c>
      <c r="G272" s="46"/>
      <c r="H272" s="46"/>
      <c r="I272" s="388"/>
      <c r="J272" s="46"/>
      <c r="K272" s="46"/>
      <c r="L272" s="46"/>
      <c r="M272" s="46"/>
      <c r="N272" s="46"/>
      <c r="O272" s="46"/>
      <c r="P272" s="46"/>
      <c r="Q272" s="46"/>
    </row>
    <row r="273" spans="2:17" x14ac:dyDescent="0.25">
      <c r="B273" s="62"/>
      <c r="C273" s="638"/>
      <c r="D273" s="50" t="s">
        <v>27</v>
      </c>
      <c r="E273" s="50" t="s">
        <v>259</v>
      </c>
      <c r="F273" s="50" t="s">
        <v>33</v>
      </c>
      <c r="G273" s="50"/>
      <c r="H273" s="50"/>
      <c r="I273" s="389"/>
      <c r="J273" s="50"/>
      <c r="K273" s="50"/>
      <c r="L273" s="50"/>
      <c r="M273" s="50"/>
      <c r="N273" s="50"/>
      <c r="O273" s="50"/>
      <c r="P273" s="50"/>
      <c r="Q273" s="50"/>
    </row>
    <row r="274" spans="2:17" x14ac:dyDescent="0.25">
      <c r="B274" s="100" t="s">
        <v>260</v>
      </c>
    </row>
    <row r="276" spans="2:17" x14ac:dyDescent="0.25">
      <c r="H276" t="s">
        <v>664</v>
      </c>
      <c r="I276" s="397">
        <f>J4+J8+J12+J16+J86+J96+J109+J124+J137+J160+J173+J178+J209+J243+J259</f>
        <v>7325.36625</v>
      </c>
    </row>
    <row r="277" spans="2:17" x14ac:dyDescent="0.25">
      <c r="H277" t="s">
        <v>668</v>
      </c>
      <c r="I277" s="397">
        <f>I216-J216+I238-J238</f>
        <v>6345</v>
      </c>
    </row>
  </sheetData>
  <sheetProtection password="F167" sheet="1" objects="1" scenarios="1"/>
  <mergeCells count="89">
    <mergeCell ref="C256:C258"/>
    <mergeCell ref="C260:C263"/>
    <mergeCell ref="C264:C266"/>
    <mergeCell ref="C267:C269"/>
    <mergeCell ref="C271:C273"/>
    <mergeCell ref="C253:C255"/>
    <mergeCell ref="C219:C221"/>
    <mergeCell ref="C222:C224"/>
    <mergeCell ref="C225:C226"/>
    <mergeCell ref="C230:C231"/>
    <mergeCell ref="C232:C233"/>
    <mergeCell ref="C234:C236"/>
    <mergeCell ref="C237:C238"/>
    <mergeCell ref="C239:C240"/>
    <mergeCell ref="C244:C246"/>
    <mergeCell ref="C247:C249"/>
    <mergeCell ref="C250:C252"/>
    <mergeCell ref="C217:C218"/>
    <mergeCell ref="C182:C184"/>
    <mergeCell ref="C185:C187"/>
    <mergeCell ref="C188:C190"/>
    <mergeCell ref="C191:C193"/>
    <mergeCell ref="C194:C196"/>
    <mergeCell ref="C197:C199"/>
    <mergeCell ref="C200:C202"/>
    <mergeCell ref="C203:C205"/>
    <mergeCell ref="C206:C208"/>
    <mergeCell ref="C213:C214"/>
    <mergeCell ref="C215:C216"/>
    <mergeCell ref="E137:F137"/>
    <mergeCell ref="C138:C140"/>
    <mergeCell ref="C179:C181"/>
    <mergeCell ref="C144:C146"/>
    <mergeCell ref="C147:C149"/>
    <mergeCell ref="C150:C152"/>
    <mergeCell ref="C153:C155"/>
    <mergeCell ref="C156:C158"/>
    <mergeCell ref="C161:C163"/>
    <mergeCell ref="C164:C166"/>
    <mergeCell ref="C167:C169"/>
    <mergeCell ref="C170:C172"/>
    <mergeCell ref="C174:C175"/>
    <mergeCell ref="C176:C177"/>
    <mergeCell ref="C141:C143"/>
    <mergeCell ref="C125:C127"/>
    <mergeCell ref="C128:C130"/>
    <mergeCell ref="C131:C133"/>
    <mergeCell ref="C134:C136"/>
    <mergeCell ref="C106:C108"/>
    <mergeCell ref="C110:C111"/>
    <mergeCell ref="C112:C114"/>
    <mergeCell ref="C115:C117"/>
    <mergeCell ref="C118:C120"/>
    <mergeCell ref="C121:C123"/>
    <mergeCell ref="C97:C99"/>
    <mergeCell ref="C100:C102"/>
    <mergeCell ref="C70:C72"/>
    <mergeCell ref="C73:C75"/>
    <mergeCell ref="C76:C78"/>
    <mergeCell ref="C79:C81"/>
    <mergeCell ref="C82:C84"/>
    <mergeCell ref="C103:C105"/>
    <mergeCell ref="C67:C69"/>
    <mergeCell ref="C34:C36"/>
    <mergeCell ref="C37:C39"/>
    <mergeCell ref="C40:C42"/>
    <mergeCell ref="C43:C45"/>
    <mergeCell ref="C46:C48"/>
    <mergeCell ref="C49:C51"/>
    <mergeCell ref="C52:C54"/>
    <mergeCell ref="C55:C57"/>
    <mergeCell ref="C58:C60"/>
    <mergeCell ref="C61:C63"/>
    <mergeCell ref="C64:C66"/>
    <mergeCell ref="C87:C89"/>
    <mergeCell ref="C90:C92"/>
    <mergeCell ref="C93:C95"/>
    <mergeCell ref="C31:C33"/>
    <mergeCell ref="B2:H2"/>
    <mergeCell ref="J2:K2"/>
    <mergeCell ref="M2:Q2"/>
    <mergeCell ref="C5:C7"/>
    <mergeCell ref="C9:C11"/>
    <mergeCell ref="C13:C15"/>
    <mergeCell ref="C17:C19"/>
    <mergeCell ref="C20:C22"/>
    <mergeCell ref="C23:C25"/>
    <mergeCell ref="C26:C27"/>
    <mergeCell ref="C28:C30"/>
  </mergeCells>
  <hyperlinks>
    <hyperlink ref="D3" location="'Data collection template'!B274" display="Waste form*"/>
    <hyperlink ref="B274" location="'Data collection template'!D3" display="*Waste form: identifies the physical state of the waste, where L = liquid; S = solid; P = sludge; and M = mixture/assortment."/>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76"/>
  <sheetViews>
    <sheetView workbookViewId="0">
      <selection activeCell="C31" sqref="C31:C33"/>
    </sheetView>
  </sheetViews>
  <sheetFormatPr defaultRowHeight="15" x14ac:dyDescent="0.25"/>
  <cols>
    <col min="1" max="1" width="5.28515625" customWidth="1"/>
    <col min="3" max="3" width="60" bestFit="1" customWidth="1"/>
    <col min="4" max="4" width="27.7109375" bestFit="1" customWidth="1"/>
    <col min="5" max="5" width="26.42578125" bestFit="1" customWidth="1"/>
    <col min="6" max="6" width="26.7109375" bestFit="1" customWidth="1"/>
    <col min="7" max="7" width="19.28515625" bestFit="1" customWidth="1"/>
    <col min="8" max="8" width="20.28515625" bestFit="1" customWidth="1"/>
    <col min="9" max="9" width="27.5703125" style="370" customWidth="1"/>
    <col min="10" max="10" width="26.5703125" customWidth="1"/>
    <col min="11" max="11" width="27.5703125" customWidth="1"/>
    <col min="12" max="13" width="17.42578125" customWidth="1"/>
    <col min="14" max="16" width="15.7109375" customWidth="1"/>
    <col min="17" max="18" width="15.7109375" style="192" customWidth="1"/>
    <col min="19" max="19" width="37.85546875" style="103" customWidth="1"/>
    <col min="20" max="20" width="22.85546875" customWidth="1"/>
  </cols>
  <sheetData>
    <row r="1" spans="2:22" x14ac:dyDescent="0.25">
      <c r="Q1" s="102"/>
      <c r="R1" s="102"/>
      <c r="T1" s="104"/>
    </row>
    <row r="2" spans="2:22" x14ac:dyDescent="0.25">
      <c r="B2" s="654" t="s">
        <v>0</v>
      </c>
      <c r="C2" s="655"/>
      <c r="D2" s="655"/>
      <c r="E2" s="655"/>
      <c r="F2" s="655"/>
      <c r="G2" s="655"/>
      <c r="H2" s="656"/>
      <c r="I2" s="398" t="s">
        <v>1</v>
      </c>
      <c r="J2" s="654" t="s">
        <v>2</v>
      </c>
      <c r="K2" s="656"/>
      <c r="L2" s="655" t="s">
        <v>3</v>
      </c>
      <c r="M2" s="655"/>
      <c r="N2" s="655"/>
      <c r="O2" s="655"/>
      <c r="P2" s="655"/>
      <c r="Q2" s="102"/>
      <c r="R2" s="102"/>
      <c r="T2" s="104"/>
    </row>
    <row r="3" spans="2:22" x14ac:dyDescent="0.25">
      <c r="B3" s="105" t="s">
        <v>4</v>
      </c>
      <c r="C3" s="106" t="s">
        <v>5</v>
      </c>
      <c r="D3" s="4" t="s">
        <v>6</v>
      </c>
      <c r="E3" s="105" t="s">
        <v>7</v>
      </c>
      <c r="F3" s="105" t="s">
        <v>8</v>
      </c>
      <c r="G3" s="105" t="s">
        <v>9</v>
      </c>
      <c r="H3" s="105" t="s">
        <v>10</v>
      </c>
      <c r="I3" s="399" t="s">
        <v>261</v>
      </c>
      <c r="J3" s="107" t="s">
        <v>12</v>
      </c>
      <c r="K3" s="107" t="s">
        <v>13</v>
      </c>
      <c r="L3" s="107" t="s">
        <v>15</v>
      </c>
      <c r="M3" s="107" t="s">
        <v>16</v>
      </c>
      <c r="N3" s="107" t="s">
        <v>17</v>
      </c>
      <c r="O3" s="107" t="s">
        <v>18</v>
      </c>
      <c r="P3" s="108" t="s">
        <v>19</v>
      </c>
      <c r="Q3" s="109" t="s">
        <v>262</v>
      </c>
      <c r="R3" s="109" t="s">
        <v>263</v>
      </c>
      <c r="S3" s="110" t="s">
        <v>264</v>
      </c>
      <c r="T3" s="104"/>
    </row>
    <row r="4" spans="2:22" x14ac:dyDescent="0.25">
      <c r="B4" s="111" t="s">
        <v>20</v>
      </c>
      <c r="C4" s="112" t="s">
        <v>21</v>
      </c>
      <c r="D4" s="113"/>
      <c r="E4" s="113"/>
      <c r="F4" s="113"/>
      <c r="G4" s="113"/>
      <c r="H4" s="114"/>
      <c r="I4" s="400">
        <f>SUM(I5:I7)</f>
        <v>3.2600000000000002</v>
      </c>
      <c r="J4" s="114">
        <f t="shared" ref="J4:R4" si="0">SUM(J5:J7)</f>
        <v>0</v>
      </c>
      <c r="K4" s="114">
        <f t="shared" si="0"/>
        <v>0</v>
      </c>
      <c r="L4" s="114">
        <f t="shared" si="0"/>
        <v>0</v>
      </c>
      <c r="M4" s="114">
        <f t="shared" si="0"/>
        <v>0</v>
      </c>
      <c r="N4" s="114">
        <f t="shared" si="0"/>
        <v>0</v>
      </c>
      <c r="O4" s="114">
        <f t="shared" si="0"/>
        <v>0</v>
      </c>
      <c r="P4" s="114">
        <f t="shared" si="0"/>
        <v>0</v>
      </c>
      <c r="Q4" s="114">
        <f t="shared" si="0"/>
        <v>3.2600000000000002</v>
      </c>
      <c r="R4" s="114">
        <f t="shared" si="0"/>
        <v>0</v>
      </c>
      <c r="S4" s="115"/>
      <c r="T4" s="104"/>
    </row>
    <row r="5" spans="2:22" x14ac:dyDescent="0.25">
      <c r="B5" s="11"/>
      <c r="C5" s="618" t="s">
        <v>22</v>
      </c>
      <c r="D5" s="11" t="s">
        <v>23</v>
      </c>
      <c r="E5" s="11" t="s">
        <v>24</v>
      </c>
      <c r="F5" s="11">
        <v>1935</v>
      </c>
      <c r="G5" s="11">
        <v>6.1</v>
      </c>
      <c r="H5" s="11" t="s">
        <v>25</v>
      </c>
      <c r="I5" s="401">
        <v>0.18</v>
      </c>
      <c r="J5" s="11"/>
      <c r="K5" s="11"/>
      <c r="L5" s="11"/>
      <c r="M5" s="11"/>
      <c r="N5" s="11"/>
      <c r="O5" s="11"/>
      <c r="P5" s="116"/>
      <c r="Q5" s="102">
        <v>0.18</v>
      </c>
      <c r="R5" s="102"/>
      <c r="T5" s="104"/>
    </row>
    <row r="6" spans="2:22" x14ac:dyDescent="0.25">
      <c r="B6" s="12"/>
      <c r="C6" s="618"/>
      <c r="D6" s="12" t="s">
        <v>26</v>
      </c>
      <c r="E6" s="12" t="s">
        <v>24</v>
      </c>
      <c r="F6" s="12">
        <v>1935</v>
      </c>
      <c r="G6" s="12">
        <v>6.1</v>
      </c>
      <c r="H6" s="12" t="s">
        <v>25</v>
      </c>
      <c r="I6" s="402"/>
      <c r="J6" s="12"/>
      <c r="K6" s="12"/>
      <c r="L6" s="12"/>
      <c r="M6" s="12"/>
      <c r="N6" s="12"/>
      <c r="O6" s="12"/>
      <c r="P6" s="117"/>
      <c r="Q6" s="102"/>
      <c r="R6" s="102"/>
      <c r="T6" s="104"/>
    </row>
    <row r="7" spans="2:22" x14ac:dyDescent="0.25">
      <c r="B7" s="13"/>
      <c r="C7" s="618"/>
      <c r="D7" s="13" t="s">
        <v>27</v>
      </c>
      <c r="E7" s="13" t="s">
        <v>24</v>
      </c>
      <c r="F7" s="13" t="s">
        <v>28</v>
      </c>
      <c r="G7" s="13">
        <v>6.1</v>
      </c>
      <c r="H7" s="13" t="s">
        <v>25</v>
      </c>
      <c r="I7" s="403">
        <v>3.08</v>
      </c>
      <c r="J7" s="13"/>
      <c r="K7" s="13"/>
      <c r="L7" s="13"/>
      <c r="M7" s="13"/>
      <c r="N7" s="13"/>
      <c r="O7" s="13"/>
      <c r="P7" s="118"/>
      <c r="Q7" s="102">
        <v>3.08</v>
      </c>
      <c r="R7" s="102"/>
      <c r="T7" s="104"/>
    </row>
    <row r="8" spans="2:22" x14ac:dyDescent="0.25">
      <c r="B8" s="119" t="s">
        <v>29</v>
      </c>
      <c r="C8" s="112" t="s">
        <v>30</v>
      </c>
      <c r="D8" s="120"/>
      <c r="E8" s="120"/>
      <c r="F8" s="120"/>
      <c r="G8" s="120"/>
      <c r="H8" s="121"/>
      <c r="I8" s="404">
        <f>SUM(I9:I11)</f>
        <v>9100.91</v>
      </c>
      <c r="J8" s="121">
        <f t="shared" ref="J8:R8" si="1">SUM(J9:J11)</f>
        <v>0</v>
      </c>
      <c r="K8" s="121">
        <f t="shared" si="1"/>
        <v>10969.05</v>
      </c>
      <c r="L8" s="121">
        <f t="shared" si="1"/>
        <v>0</v>
      </c>
      <c r="M8" s="121">
        <f t="shared" si="1"/>
        <v>0</v>
      </c>
      <c r="N8" s="121">
        <f t="shared" si="1"/>
        <v>19989.78</v>
      </c>
      <c r="O8" s="121">
        <f t="shared" si="1"/>
        <v>0</v>
      </c>
      <c r="P8" s="121">
        <f t="shared" si="1"/>
        <v>22.04</v>
      </c>
      <c r="Q8" s="121">
        <f t="shared" si="1"/>
        <v>58.14</v>
      </c>
      <c r="R8" s="121">
        <f t="shared" si="1"/>
        <v>0</v>
      </c>
      <c r="S8" s="115"/>
      <c r="T8" s="104"/>
    </row>
    <row r="9" spans="2:22" x14ac:dyDescent="0.25">
      <c r="B9" s="11"/>
      <c r="C9" s="619" t="s">
        <v>31</v>
      </c>
      <c r="D9" s="11" t="s">
        <v>23</v>
      </c>
      <c r="E9" s="11" t="s">
        <v>32</v>
      </c>
      <c r="F9" s="18" t="s">
        <v>33</v>
      </c>
      <c r="G9" s="11">
        <v>8</v>
      </c>
      <c r="H9" s="11" t="s">
        <v>25</v>
      </c>
      <c r="I9" s="401">
        <v>9053.9699999999993</v>
      </c>
      <c r="J9" s="11"/>
      <c r="K9" s="11">
        <v>10969.05</v>
      </c>
      <c r="L9" s="11"/>
      <c r="M9" s="11"/>
      <c r="N9" s="11">
        <v>19942.93</v>
      </c>
      <c r="O9" s="11"/>
      <c r="P9" s="116">
        <v>22.04</v>
      </c>
      <c r="Q9" s="102">
        <v>58.05</v>
      </c>
      <c r="R9" s="102"/>
      <c r="S9" s="653" t="s">
        <v>265</v>
      </c>
      <c r="T9" s="104"/>
      <c r="V9" s="104"/>
    </row>
    <row r="10" spans="2:22" x14ac:dyDescent="0.25">
      <c r="B10" s="12"/>
      <c r="C10" s="619"/>
      <c r="D10" s="12" t="s">
        <v>26</v>
      </c>
      <c r="E10" s="12" t="s">
        <v>32</v>
      </c>
      <c r="F10" s="19" t="s">
        <v>33</v>
      </c>
      <c r="G10" s="12">
        <v>8</v>
      </c>
      <c r="H10" s="12" t="s">
        <v>25</v>
      </c>
      <c r="I10" s="402"/>
      <c r="J10" s="12"/>
      <c r="K10" s="12"/>
      <c r="L10" s="12"/>
      <c r="M10" s="12"/>
      <c r="N10" s="12"/>
      <c r="O10" s="12"/>
      <c r="P10" s="117"/>
      <c r="Q10" s="102"/>
      <c r="R10" s="102"/>
      <c r="S10" s="653"/>
      <c r="T10" s="104"/>
    </row>
    <row r="11" spans="2:22" x14ac:dyDescent="0.25">
      <c r="B11" s="13"/>
      <c r="C11" s="619"/>
      <c r="D11" s="13" t="s">
        <v>27</v>
      </c>
      <c r="E11" s="13" t="s">
        <v>32</v>
      </c>
      <c r="F11" s="20" t="s">
        <v>33</v>
      </c>
      <c r="G11" s="13">
        <v>8</v>
      </c>
      <c r="H11" s="13" t="s">
        <v>25</v>
      </c>
      <c r="I11" s="403">
        <v>46.94</v>
      </c>
      <c r="J11" s="13"/>
      <c r="K11" s="13"/>
      <c r="L11" s="13"/>
      <c r="M11" s="13"/>
      <c r="N11" s="13">
        <v>46.85</v>
      </c>
      <c r="O11" s="13"/>
      <c r="P11" s="118"/>
      <c r="Q11" s="102">
        <v>0.09</v>
      </c>
      <c r="R11" s="102"/>
      <c r="S11" s="653"/>
      <c r="T11" s="104"/>
    </row>
    <row r="12" spans="2:22" x14ac:dyDescent="0.25">
      <c r="B12" s="119" t="s">
        <v>34</v>
      </c>
      <c r="C12" s="112" t="s">
        <v>35</v>
      </c>
      <c r="D12" s="120"/>
      <c r="E12" s="120"/>
      <c r="F12" s="122"/>
      <c r="G12" s="120"/>
      <c r="H12" s="121"/>
      <c r="I12" s="404">
        <f>SUM(I13:I15)</f>
        <v>2070.9</v>
      </c>
      <c r="J12" s="121">
        <f t="shared" ref="J12:R12" si="2">SUM(J13:J15)</f>
        <v>0</v>
      </c>
      <c r="K12" s="121">
        <f t="shared" si="2"/>
        <v>548.01</v>
      </c>
      <c r="L12" s="121">
        <f t="shared" si="2"/>
        <v>9.7799999999999994</v>
      </c>
      <c r="M12" s="121">
        <f t="shared" si="2"/>
        <v>0</v>
      </c>
      <c r="N12" s="121">
        <f t="shared" si="2"/>
        <v>2199.87</v>
      </c>
      <c r="O12" s="121">
        <f t="shared" si="2"/>
        <v>0</v>
      </c>
      <c r="P12" s="121">
        <f t="shared" si="2"/>
        <v>0.02</v>
      </c>
      <c r="Q12" s="121">
        <f t="shared" si="2"/>
        <v>62.2</v>
      </c>
      <c r="R12" s="121">
        <f t="shared" si="2"/>
        <v>347.04</v>
      </c>
      <c r="S12" s="115"/>
      <c r="T12" s="104"/>
    </row>
    <row r="13" spans="2:22" x14ac:dyDescent="0.25">
      <c r="B13" s="11"/>
      <c r="C13" s="619" t="s">
        <v>36</v>
      </c>
      <c r="D13" s="11" t="s">
        <v>23</v>
      </c>
      <c r="E13" s="11" t="s">
        <v>37</v>
      </c>
      <c r="F13" s="18" t="s">
        <v>33</v>
      </c>
      <c r="G13" s="11">
        <v>8</v>
      </c>
      <c r="H13" s="11" t="s">
        <v>25</v>
      </c>
      <c r="I13" s="401">
        <v>1723.86</v>
      </c>
      <c r="J13" s="11"/>
      <c r="K13" s="11">
        <v>548.01</v>
      </c>
      <c r="L13" s="11">
        <v>9.7799999999999994</v>
      </c>
      <c r="M13" s="11"/>
      <c r="N13" s="11">
        <v>2199.87</v>
      </c>
      <c r="O13" s="11"/>
      <c r="P13" s="116">
        <v>0.02</v>
      </c>
      <c r="Q13" s="123">
        <v>62.2</v>
      </c>
      <c r="R13" s="102"/>
      <c r="T13" s="104"/>
    </row>
    <row r="14" spans="2:22" x14ac:dyDescent="0.25">
      <c r="B14" s="12"/>
      <c r="C14" s="619"/>
      <c r="D14" s="12" t="s">
        <v>26</v>
      </c>
      <c r="E14" s="12" t="s">
        <v>37</v>
      </c>
      <c r="F14" s="19" t="s">
        <v>33</v>
      </c>
      <c r="G14" s="12">
        <v>8</v>
      </c>
      <c r="H14" s="12" t="s">
        <v>25</v>
      </c>
      <c r="I14" s="402"/>
      <c r="J14" s="12"/>
      <c r="K14" s="12"/>
      <c r="L14" s="12"/>
      <c r="M14" s="12"/>
      <c r="N14" s="12"/>
      <c r="O14" s="12"/>
      <c r="P14" s="117"/>
      <c r="Q14" s="102"/>
      <c r="R14" s="102"/>
      <c r="T14" s="104"/>
    </row>
    <row r="15" spans="2:22" x14ac:dyDescent="0.25">
      <c r="B15" s="13"/>
      <c r="C15" s="619"/>
      <c r="D15" s="13" t="s">
        <v>27</v>
      </c>
      <c r="E15" s="13" t="s">
        <v>37</v>
      </c>
      <c r="F15" s="20" t="s">
        <v>33</v>
      </c>
      <c r="G15" s="13">
        <v>8</v>
      </c>
      <c r="H15" s="13" t="s">
        <v>25</v>
      </c>
      <c r="I15" s="403">
        <v>347.04</v>
      </c>
      <c r="J15" s="13"/>
      <c r="K15" s="13"/>
      <c r="L15" s="13"/>
      <c r="M15" s="13"/>
      <c r="N15" s="13"/>
      <c r="O15" s="13"/>
      <c r="P15" s="118"/>
      <c r="Q15" s="102"/>
      <c r="R15" s="102">
        <v>347.04</v>
      </c>
      <c r="T15" s="104"/>
    </row>
    <row r="16" spans="2:22" x14ac:dyDescent="0.25">
      <c r="B16" s="119" t="s">
        <v>38</v>
      </c>
      <c r="C16" s="112" t="s">
        <v>39</v>
      </c>
      <c r="D16" s="120"/>
      <c r="E16" s="120"/>
      <c r="F16" s="122"/>
      <c r="G16" s="120"/>
      <c r="H16" s="121"/>
      <c r="I16" s="404">
        <f>SUM(I17:I85)</f>
        <v>30345.67</v>
      </c>
      <c r="J16" s="121">
        <f t="shared" ref="J16:R16" si="3">SUM(J17:J85)</f>
        <v>0</v>
      </c>
      <c r="K16" s="121">
        <f t="shared" si="3"/>
        <v>28894.97</v>
      </c>
      <c r="L16" s="121">
        <f t="shared" si="3"/>
        <v>2893.55</v>
      </c>
      <c r="M16" s="121">
        <f t="shared" si="3"/>
        <v>0</v>
      </c>
      <c r="N16" s="121">
        <f t="shared" si="3"/>
        <v>6323.23</v>
      </c>
      <c r="O16" s="121">
        <f t="shared" si="3"/>
        <v>0</v>
      </c>
      <c r="P16" s="121">
        <f t="shared" si="3"/>
        <v>49376.700000000004</v>
      </c>
      <c r="Q16" s="121">
        <f t="shared" si="3"/>
        <v>610.62</v>
      </c>
      <c r="R16" s="121">
        <f t="shared" si="3"/>
        <v>30.28</v>
      </c>
      <c r="S16" s="115"/>
      <c r="T16" s="104"/>
    </row>
    <row r="17" spans="2:20" x14ac:dyDescent="0.25">
      <c r="B17" s="11"/>
      <c r="C17" s="620" t="s">
        <v>40</v>
      </c>
      <c r="D17" s="11" t="s">
        <v>23</v>
      </c>
      <c r="E17" s="11" t="s">
        <v>41</v>
      </c>
      <c r="F17" s="18">
        <v>3281</v>
      </c>
      <c r="G17" s="11">
        <v>6.1</v>
      </c>
      <c r="H17" s="11" t="s">
        <v>25</v>
      </c>
      <c r="I17" s="401"/>
      <c r="J17" s="11"/>
      <c r="K17" s="11"/>
      <c r="L17" s="11"/>
      <c r="M17" s="11"/>
      <c r="N17" s="11"/>
      <c r="O17" s="11"/>
      <c r="P17" s="116"/>
      <c r="Q17" s="102"/>
      <c r="R17" s="102"/>
      <c r="T17" s="104"/>
    </row>
    <row r="18" spans="2:20" x14ac:dyDescent="0.25">
      <c r="B18" s="12"/>
      <c r="C18" s="621"/>
      <c r="D18" s="12" t="s">
        <v>26</v>
      </c>
      <c r="E18" s="12" t="s">
        <v>41</v>
      </c>
      <c r="F18" s="19">
        <v>3281</v>
      </c>
      <c r="G18" s="12">
        <v>6.1</v>
      </c>
      <c r="H18" s="12" t="s">
        <v>25</v>
      </c>
      <c r="I18" s="402"/>
      <c r="J18" s="12"/>
      <c r="K18" s="12"/>
      <c r="L18" s="12"/>
      <c r="M18" s="12"/>
      <c r="N18" s="12"/>
      <c r="O18" s="12"/>
      <c r="P18" s="117"/>
      <c r="Q18" s="102"/>
      <c r="R18" s="102"/>
      <c r="T18" s="104"/>
    </row>
    <row r="19" spans="2:20" x14ac:dyDescent="0.25">
      <c r="B19" s="13"/>
      <c r="C19" s="622"/>
      <c r="D19" s="13" t="s">
        <v>27</v>
      </c>
      <c r="E19" s="13" t="s">
        <v>41</v>
      </c>
      <c r="F19" s="20">
        <v>3281</v>
      </c>
      <c r="G19" s="13">
        <v>6.1</v>
      </c>
      <c r="H19" s="13" t="s">
        <v>25</v>
      </c>
      <c r="I19" s="403"/>
      <c r="J19" s="13"/>
      <c r="K19" s="13"/>
      <c r="L19" s="13"/>
      <c r="M19" s="13"/>
      <c r="N19" s="13"/>
      <c r="O19" s="13"/>
      <c r="P19" s="118"/>
      <c r="Q19" s="102"/>
      <c r="R19" s="102"/>
      <c r="T19" s="104"/>
    </row>
    <row r="20" spans="2:20" x14ac:dyDescent="0.25">
      <c r="B20" s="11"/>
      <c r="C20" s="620" t="s">
        <v>42</v>
      </c>
      <c r="D20" s="12" t="s">
        <v>23</v>
      </c>
      <c r="E20" s="12" t="s">
        <v>43</v>
      </c>
      <c r="F20" s="19">
        <v>3287</v>
      </c>
      <c r="G20" s="12">
        <v>6</v>
      </c>
      <c r="H20" s="12" t="s">
        <v>25</v>
      </c>
      <c r="I20" s="402">
        <v>0.26</v>
      </c>
      <c r="J20" s="12"/>
      <c r="K20" s="12">
        <v>0.09</v>
      </c>
      <c r="L20" s="12"/>
      <c r="M20" s="12"/>
      <c r="N20" s="12"/>
      <c r="O20" s="12"/>
      <c r="P20" s="117"/>
      <c r="Q20" s="124">
        <v>0.35</v>
      </c>
      <c r="R20" s="125"/>
      <c r="S20" s="126"/>
      <c r="T20" s="104"/>
    </row>
    <row r="21" spans="2:20" x14ac:dyDescent="0.25">
      <c r="B21" s="12"/>
      <c r="C21" s="621"/>
      <c r="D21" s="12" t="s">
        <v>26</v>
      </c>
      <c r="E21" s="12" t="s">
        <v>43</v>
      </c>
      <c r="F21" s="19">
        <v>3287</v>
      </c>
      <c r="G21" s="12">
        <v>6</v>
      </c>
      <c r="H21" s="12" t="s">
        <v>25</v>
      </c>
      <c r="I21" s="402"/>
      <c r="J21" s="12"/>
      <c r="K21" s="12"/>
      <c r="L21" s="12"/>
      <c r="M21" s="12"/>
      <c r="N21" s="12"/>
      <c r="O21" s="12"/>
      <c r="P21" s="117"/>
      <c r="Q21" s="102"/>
      <c r="R21" s="102"/>
      <c r="T21" s="104"/>
    </row>
    <row r="22" spans="2:20" x14ac:dyDescent="0.25">
      <c r="B22" s="13"/>
      <c r="C22" s="622"/>
      <c r="D22" s="13" t="s">
        <v>27</v>
      </c>
      <c r="E22" s="13" t="s">
        <v>43</v>
      </c>
      <c r="F22" s="20">
        <v>3287</v>
      </c>
      <c r="G22" s="13">
        <v>6</v>
      </c>
      <c r="H22" s="13" t="s">
        <v>25</v>
      </c>
      <c r="I22" s="403">
        <v>0.09</v>
      </c>
      <c r="J22" s="13"/>
      <c r="K22" s="13"/>
      <c r="L22" s="13">
        <v>0.04</v>
      </c>
      <c r="M22" s="13"/>
      <c r="N22" s="13"/>
      <c r="O22" s="13"/>
      <c r="P22" s="118"/>
      <c r="Q22" s="102">
        <v>0.05</v>
      </c>
      <c r="R22" s="102"/>
      <c r="T22" s="104"/>
    </row>
    <row r="23" spans="2:20" x14ac:dyDescent="0.25">
      <c r="B23" s="11"/>
      <c r="C23" s="620" t="s">
        <v>44</v>
      </c>
      <c r="D23" s="11" t="s">
        <v>23</v>
      </c>
      <c r="E23" s="11" t="s">
        <v>45</v>
      </c>
      <c r="F23" s="18" t="s">
        <v>46</v>
      </c>
      <c r="G23" s="11" t="s">
        <v>47</v>
      </c>
      <c r="H23" s="11" t="s">
        <v>25</v>
      </c>
      <c r="I23" s="401">
        <v>0.84</v>
      </c>
      <c r="J23" s="11"/>
      <c r="K23" s="11"/>
      <c r="L23" s="11"/>
      <c r="M23" s="11"/>
      <c r="N23" s="11">
        <v>0.47</v>
      </c>
      <c r="O23" s="11"/>
      <c r="P23" s="116">
        <v>0.03</v>
      </c>
      <c r="Q23" s="124">
        <v>0.34</v>
      </c>
      <c r="R23" s="124"/>
      <c r="S23" s="126"/>
      <c r="T23" s="104"/>
    </row>
    <row r="24" spans="2:20" x14ac:dyDescent="0.25">
      <c r="B24" s="12"/>
      <c r="C24" s="621"/>
      <c r="D24" s="12" t="s">
        <v>26</v>
      </c>
      <c r="E24" s="12" t="s">
        <v>45</v>
      </c>
      <c r="F24" s="19" t="s">
        <v>46</v>
      </c>
      <c r="G24" s="12" t="s">
        <v>48</v>
      </c>
      <c r="H24" s="12" t="s">
        <v>25</v>
      </c>
      <c r="I24" s="402">
        <v>2.7</v>
      </c>
      <c r="J24" s="12"/>
      <c r="K24" s="12">
        <v>0.22</v>
      </c>
      <c r="L24" s="12"/>
      <c r="M24" s="12"/>
      <c r="N24" s="12">
        <v>0.48</v>
      </c>
      <c r="O24" s="12"/>
      <c r="P24" s="117">
        <v>1.57</v>
      </c>
      <c r="Q24" s="102">
        <v>0.87</v>
      </c>
      <c r="R24" s="102"/>
      <c r="T24" s="104"/>
    </row>
    <row r="25" spans="2:20" x14ac:dyDescent="0.25">
      <c r="B25" s="13"/>
      <c r="C25" s="622"/>
      <c r="D25" s="13" t="s">
        <v>27</v>
      </c>
      <c r="E25" s="13" t="s">
        <v>45</v>
      </c>
      <c r="F25" s="20">
        <v>2025</v>
      </c>
      <c r="G25" s="13">
        <v>6.1</v>
      </c>
      <c r="H25" s="13" t="s">
        <v>25</v>
      </c>
      <c r="I25" s="403">
        <v>386.39</v>
      </c>
      <c r="J25" s="13"/>
      <c r="K25" s="13">
        <v>8.85</v>
      </c>
      <c r="L25" s="13">
        <v>339.85</v>
      </c>
      <c r="M25" s="13"/>
      <c r="N25" s="13">
        <v>15.48</v>
      </c>
      <c r="O25" s="13"/>
      <c r="P25" s="118">
        <v>13.88</v>
      </c>
      <c r="Q25" s="102">
        <v>26.04</v>
      </c>
      <c r="R25" s="102"/>
      <c r="T25" s="104"/>
    </row>
    <row r="26" spans="2:20" x14ac:dyDescent="0.25">
      <c r="B26" s="11"/>
      <c r="C26" s="620" t="s">
        <v>49</v>
      </c>
      <c r="D26" s="24" t="s">
        <v>23</v>
      </c>
      <c r="E26" s="11" t="s">
        <v>50</v>
      </c>
      <c r="F26" s="18">
        <v>2809</v>
      </c>
      <c r="G26" s="11">
        <v>8</v>
      </c>
      <c r="H26" s="11" t="s">
        <v>51</v>
      </c>
      <c r="I26" s="401"/>
      <c r="J26" s="11"/>
      <c r="K26" s="11"/>
      <c r="L26" s="11"/>
      <c r="M26" s="11"/>
      <c r="N26" s="11"/>
      <c r="O26" s="11"/>
      <c r="P26" s="116"/>
      <c r="Q26" s="124"/>
      <c r="R26" s="124"/>
      <c r="S26" s="126"/>
      <c r="T26" s="104"/>
    </row>
    <row r="27" spans="2:20" x14ac:dyDescent="0.25">
      <c r="B27" s="12"/>
      <c r="C27" s="622"/>
      <c r="D27" s="25" t="s">
        <v>27</v>
      </c>
      <c r="E27" s="13" t="s">
        <v>50</v>
      </c>
      <c r="F27" s="20">
        <v>2025</v>
      </c>
      <c r="G27" s="13">
        <v>6.1</v>
      </c>
      <c r="H27" s="13" t="s">
        <v>25</v>
      </c>
      <c r="I27" s="403"/>
      <c r="J27" s="13"/>
      <c r="K27" s="13"/>
      <c r="L27" s="13"/>
      <c r="M27" s="13"/>
      <c r="N27" s="13"/>
      <c r="O27" s="13"/>
      <c r="P27" s="118"/>
      <c r="Q27" s="102"/>
      <c r="R27" s="102"/>
      <c r="T27" s="104"/>
    </row>
    <row r="28" spans="2:20" x14ac:dyDescent="0.25">
      <c r="B28" s="11"/>
      <c r="C28" s="612" t="s">
        <v>52</v>
      </c>
      <c r="D28" s="26" t="s">
        <v>23</v>
      </c>
      <c r="E28" s="26" t="s">
        <v>53</v>
      </c>
      <c r="F28" s="27">
        <v>1556</v>
      </c>
      <c r="G28" s="26">
        <v>6.1</v>
      </c>
      <c r="H28" s="26" t="s">
        <v>25</v>
      </c>
      <c r="I28" s="405"/>
      <c r="J28" s="26"/>
      <c r="K28" s="26"/>
      <c r="L28" s="26"/>
      <c r="M28" s="26"/>
      <c r="N28" s="26"/>
      <c r="O28" s="26"/>
      <c r="P28" s="47"/>
      <c r="Q28" s="124"/>
      <c r="R28" s="124"/>
      <c r="S28" s="126"/>
      <c r="T28" s="104"/>
    </row>
    <row r="29" spans="2:20" x14ac:dyDescent="0.25">
      <c r="B29" s="12"/>
      <c r="C29" s="613"/>
      <c r="D29" s="28" t="s">
        <v>26</v>
      </c>
      <c r="E29" s="28" t="s">
        <v>53</v>
      </c>
      <c r="F29" s="29">
        <v>1556</v>
      </c>
      <c r="G29" s="28">
        <v>6.1</v>
      </c>
      <c r="H29" s="28" t="s">
        <v>25</v>
      </c>
      <c r="I29" s="406"/>
      <c r="J29" s="28"/>
      <c r="K29" s="28"/>
      <c r="L29" s="28"/>
      <c r="M29" s="28"/>
      <c r="N29" s="28"/>
      <c r="O29" s="28"/>
      <c r="P29" s="48"/>
      <c r="Q29" s="102"/>
      <c r="R29" s="102"/>
      <c r="T29" s="104"/>
    </row>
    <row r="30" spans="2:20" x14ac:dyDescent="0.25">
      <c r="B30" s="13"/>
      <c r="C30" s="614"/>
      <c r="D30" s="30" t="s">
        <v>27</v>
      </c>
      <c r="E30" s="30" t="s">
        <v>53</v>
      </c>
      <c r="F30" s="31">
        <v>1556</v>
      </c>
      <c r="G30" s="30">
        <v>6.1</v>
      </c>
      <c r="H30" s="30" t="s">
        <v>25</v>
      </c>
      <c r="I30" s="407"/>
      <c r="J30" s="30"/>
      <c r="K30" s="30"/>
      <c r="L30" s="30"/>
      <c r="M30" s="30"/>
      <c r="N30" s="30"/>
      <c r="O30" s="30"/>
      <c r="P30" s="49"/>
      <c r="Q30" s="102"/>
      <c r="R30" s="102"/>
      <c r="T30" s="104"/>
    </row>
    <row r="31" spans="2:20" x14ac:dyDescent="0.25">
      <c r="B31" s="11"/>
      <c r="C31" s="612" t="s">
        <v>54</v>
      </c>
      <c r="D31" s="26" t="s">
        <v>23</v>
      </c>
      <c r="E31" s="26" t="s">
        <v>55</v>
      </c>
      <c r="F31" s="27">
        <v>3287</v>
      </c>
      <c r="G31" s="26">
        <v>6.1</v>
      </c>
      <c r="H31" s="26" t="s">
        <v>25</v>
      </c>
      <c r="I31" s="405">
        <v>75.34</v>
      </c>
      <c r="J31" s="26"/>
      <c r="K31" s="26">
        <v>1</v>
      </c>
      <c r="L31" s="26"/>
      <c r="M31" s="26"/>
      <c r="N31" s="26">
        <v>73.290000000000006</v>
      </c>
      <c r="O31" s="26"/>
      <c r="P31" s="47"/>
      <c r="Q31" s="124">
        <v>2.0499999999999998</v>
      </c>
      <c r="R31" s="124"/>
      <c r="S31" s="126"/>
      <c r="T31" s="104"/>
    </row>
    <row r="32" spans="2:20" x14ac:dyDescent="0.25">
      <c r="B32" s="12"/>
      <c r="C32" s="613"/>
      <c r="D32" s="28" t="s">
        <v>26</v>
      </c>
      <c r="E32" s="28" t="s">
        <v>55</v>
      </c>
      <c r="F32" s="28">
        <v>3287</v>
      </c>
      <c r="G32" s="28">
        <v>6.1</v>
      </c>
      <c r="H32" s="28" t="s">
        <v>25</v>
      </c>
      <c r="I32" s="406"/>
      <c r="J32" s="28"/>
      <c r="K32" s="28"/>
      <c r="L32" s="28"/>
      <c r="M32" s="28"/>
      <c r="N32" s="28"/>
      <c r="O32" s="28"/>
      <c r="P32" s="48"/>
      <c r="Q32" s="102"/>
      <c r="R32" s="102"/>
      <c r="T32" s="104"/>
    </row>
    <row r="33" spans="2:20" x14ac:dyDescent="0.25">
      <c r="B33" s="12"/>
      <c r="C33" s="614"/>
      <c r="D33" s="28" t="s">
        <v>27</v>
      </c>
      <c r="E33" s="28" t="s">
        <v>55</v>
      </c>
      <c r="F33" s="28">
        <v>3287</v>
      </c>
      <c r="G33" s="28">
        <v>6.1</v>
      </c>
      <c r="H33" s="28" t="s">
        <v>25</v>
      </c>
      <c r="I33" s="406">
        <v>17.84</v>
      </c>
      <c r="J33" s="28"/>
      <c r="K33" s="28"/>
      <c r="L33" s="28"/>
      <c r="M33" s="28"/>
      <c r="N33" s="28">
        <v>14.96</v>
      </c>
      <c r="O33" s="28"/>
      <c r="P33" s="48"/>
      <c r="Q33" s="102">
        <v>3.88</v>
      </c>
      <c r="R33" s="102"/>
      <c r="T33" s="104"/>
    </row>
    <row r="34" spans="2:20" x14ac:dyDescent="0.25">
      <c r="B34" s="26"/>
      <c r="C34" s="662" t="s">
        <v>56</v>
      </c>
      <c r="D34" s="26" t="s">
        <v>23</v>
      </c>
      <c r="E34" s="26" t="s">
        <v>57</v>
      </c>
      <c r="F34" s="27" t="s">
        <v>58</v>
      </c>
      <c r="G34" s="26">
        <v>6.1</v>
      </c>
      <c r="H34" s="127" t="s">
        <v>25</v>
      </c>
      <c r="I34" s="408"/>
      <c r="J34" s="127"/>
      <c r="K34" s="127"/>
      <c r="L34" s="127"/>
      <c r="M34" s="127"/>
      <c r="N34" s="127"/>
      <c r="O34" s="127"/>
      <c r="P34" s="128"/>
      <c r="Q34" s="124"/>
      <c r="R34" s="124"/>
      <c r="S34" s="125"/>
      <c r="T34" s="104"/>
    </row>
    <row r="35" spans="2:20" x14ac:dyDescent="0.25">
      <c r="B35" s="28"/>
      <c r="C35" s="663"/>
      <c r="D35" s="28" t="s">
        <v>26</v>
      </c>
      <c r="E35" s="28" t="s">
        <v>57</v>
      </c>
      <c r="F35" s="28">
        <v>3287</v>
      </c>
      <c r="G35" s="28">
        <v>6.1</v>
      </c>
      <c r="H35" s="129" t="s">
        <v>25</v>
      </c>
      <c r="I35" s="409"/>
      <c r="J35" s="129"/>
      <c r="K35" s="129"/>
      <c r="L35" s="129"/>
      <c r="M35" s="129"/>
      <c r="N35" s="129"/>
      <c r="O35" s="129"/>
      <c r="P35" s="48"/>
      <c r="Q35" s="102"/>
      <c r="R35" s="102"/>
      <c r="T35" s="104"/>
    </row>
    <row r="36" spans="2:20" x14ac:dyDescent="0.25">
      <c r="B36" s="30"/>
      <c r="C36" s="664"/>
      <c r="D36" s="28" t="s">
        <v>27</v>
      </c>
      <c r="E36" s="28" t="s">
        <v>57</v>
      </c>
      <c r="F36" s="28">
        <v>3288</v>
      </c>
      <c r="G36" s="28">
        <v>6.1</v>
      </c>
      <c r="H36" s="130" t="s">
        <v>25</v>
      </c>
      <c r="I36" s="410"/>
      <c r="J36" s="130"/>
      <c r="K36" s="130"/>
      <c r="L36" s="130"/>
      <c r="M36" s="130"/>
      <c r="N36" s="130"/>
      <c r="O36" s="130"/>
      <c r="P36" s="131"/>
      <c r="Q36" s="102"/>
      <c r="R36" s="102"/>
      <c r="T36" s="104"/>
    </row>
    <row r="37" spans="2:20" x14ac:dyDescent="0.25">
      <c r="B37" s="26"/>
      <c r="C37" s="665" t="s">
        <v>59</v>
      </c>
      <c r="D37" s="26" t="s">
        <v>23</v>
      </c>
      <c r="E37" s="26" t="s">
        <v>60</v>
      </c>
      <c r="F37" s="27" t="s">
        <v>61</v>
      </c>
      <c r="G37" s="26">
        <v>6.1</v>
      </c>
      <c r="H37" s="26" t="s">
        <v>51</v>
      </c>
      <c r="I37" s="405"/>
      <c r="J37" s="26"/>
      <c r="K37" s="26"/>
      <c r="L37" s="26"/>
      <c r="M37" s="26"/>
      <c r="N37" s="26"/>
      <c r="O37" s="26"/>
      <c r="P37" s="47"/>
      <c r="Q37" s="124"/>
      <c r="R37" s="124"/>
      <c r="S37" s="125"/>
      <c r="T37" s="104"/>
    </row>
    <row r="38" spans="2:20" x14ac:dyDescent="0.25">
      <c r="B38" s="28"/>
      <c r="C38" s="663"/>
      <c r="D38" s="28" t="s">
        <v>26</v>
      </c>
      <c r="E38" s="28" t="s">
        <v>60</v>
      </c>
      <c r="F38" s="28">
        <v>2570</v>
      </c>
      <c r="G38" s="28">
        <v>6.1</v>
      </c>
      <c r="H38" s="28" t="s">
        <v>51</v>
      </c>
      <c r="I38" s="406"/>
      <c r="J38" s="28"/>
      <c r="K38" s="28"/>
      <c r="L38" s="28"/>
      <c r="M38" s="28"/>
      <c r="N38" s="28"/>
      <c r="O38" s="28"/>
      <c r="P38" s="48"/>
      <c r="Q38" s="102"/>
      <c r="R38" s="102"/>
      <c r="T38" s="104"/>
    </row>
    <row r="39" spans="2:20" x14ac:dyDescent="0.25">
      <c r="B39" s="30"/>
      <c r="C39" s="664"/>
      <c r="D39" s="28" t="s">
        <v>27</v>
      </c>
      <c r="E39" s="28" t="s">
        <v>60</v>
      </c>
      <c r="F39" s="28">
        <v>2570</v>
      </c>
      <c r="G39" s="28">
        <v>6.1</v>
      </c>
      <c r="H39" s="28" t="s">
        <v>51</v>
      </c>
      <c r="I39" s="406">
        <v>3.23</v>
      </c>
      <c r="J39" s="28"/>
      <c r="K39" s="28">
        <v>15.12</v>
      </c>
      <c r="L39" s="28"/>
      <c r="M39" s="28"/>
      <c r="N39" s="28">
        <v>13.46</v>
      </c>
      <c r="O39" s="28"/>
      <c r="P39" s="48"/>
      <c r="Q39" s="102">
        <v>4.8899999999999997</v>
      </c>
      <c r="R39" s="102"/>
      <c r="T39" s="104"/>
    </row>
    <row r="40" spans="2:20" x14ac:dyDescent="0.25">
      <c r="B40" s="26"/>
      <c r="C40" s="665" t="s">
        <v>62</v>
      </c>
      <c r="D40" s="26" t="s">
        <v>23</v>
      </c>
      <c r="E40" s="26" t="s">
        <v>63</v>
      </c>
      <c r="F40" s="27" t="s">
        <v>61</v>
      </c>
      <c r="G40" s="26">
        <v>6.1</v>
      </c>
      <c r="H40" s="127" t="s">
        <v>64</v>
      </c>
      <c r="I40" s="408"/>
      <c r="J40" s="127"/>
      <c r="K40" s="127"/>
      <c r="L40" s="127"/>
      <c r="M40" s="127"/>
      <c r="N40" s="127"/>
      <c r="O40" s="127"/>
      <c r="P40" s="128"/>
      <c r="Q40" s="124"/>
      <c r="R40" s="124"/>
      <c r="S40" s="125"/>
      <c r="T40" s="104"/>
    </row>
    <row r="41" spans="2:20" x14ac:dyDescent="0.25">
      <c r="B41" s="28"/>
      <c r="C41" s="663"/>
      <c r="D41" s="28" t="s">
        <v>26</v>
      </c>
      <c r="E41" s="28" t="s">
        <v>63</v>
      </c>
      <c r="F41" s="28">
        <v>1566</v>
      </c>
      <c r="G41" s="28">
        <v>6.1</v>
      </c>
      <c r="H41" s="129" t="s">
        <v>64</v>
      </c>
      <c r="I41" s="409"/>
      <c r="J41" s="129"/>
      <c r="K41" s="129"/>
      <c r="L41" s="129"/>
      <c r="M41" s="129"/>
      <c r="N41" s="129"/>
      <c r="O41" s="129"/>
      <c r="P41" s="48"/>
      <c r="Q41" s="102"/>
      <c r="R41" s="102"/>
      <c r="T41" s="104"/>
    </row>
    <row r="42" spans="2:20" x14ac:dyDescent="0.25">
      <c r="B42" s="30"/>
      <c r="C42" s="664"/>
      <c r="D42" s="28" t="s">
        <v>27</v>
      </c>
      <c r="E42" s="28" t="s">
        <v>63</v>
      </c>
      <c r="F42" s="28">
        <v>1566</v>
      </c>
      <c r="G42" s="28">
        <v>6.1</v>
      </c>
      <c r="H42" s="130" t="s">
        <v>64</v>
      </c>
      <c r="I42" s="410">
        <v>0.28999999999999998</v>
      </c>
      <c r="J42" s="130"/>
      <c r="K42" s="130"/>
      <c r="L42" s="130"/>
      <c r="M42" s="130"/>
      <c r="N42" s="130"/>
      <c r="O42" s="130"/>
      <c r="P42" s="131"/>
      <c r="Q42" s="102">
        <v>0.28999999999999998</v>
      </c>
      <c r="R42" s="102"/>
      <c r="T42" s="104"/>
    </row>
    <row r="43" spans="2:20" x14ac:dyDescent="0.25">
      <c r="B43" s="26"/>
      <c r="C43" s="665" t="s">
        <v>65</v>
      </c>
      <c r="D43" s="26" t="s">
        <v>23</v>
      </c>
      <c r="E43" s="26" t="s">
        <v>66</v>
      </c>
      <c r="F43" s="27">
        <v>3141</v>
      </c>
      <c r="G43" s="26">
        <v>6.1</v>
      </c>
      <c r="H43" s="26" t="s">
        <v>51</v>
      </c>
      <c r="I43" s="405"/>
      <c r="J43" s="26"/>
      <c r="K43" s="26"/>
      <c r="L43" s="26"/>
      <c r="M43" s="26"/>
      <c r="N43" s="26"/>
      <c r="O43" s="26"/>
      <c r="P43" s="47"/>
      <c r="Q43" s="124"/>
      <c r="R43" s="124"/>
      <c r="S43" s="125"/>
      <c r="T43" s="104"/>
    </row>
    <row r="44" spans="2:20" x14ac:dyDescent="0.25">
      <c r="B44" s="28"/>
      <c r="C44" s="663"/>
      <c r="D44" s="28" t="s">
        <v>26</v>
      </c>
      <c r="E44" s="28" t="s">
        <v>66</v>
      </c>
      <c r="F44" s="28">
        <v>3141</v>
      </c>
      <c r="G44" s="28">
        <v>6.1</v>
      </c>
      <c r="H44" s="28" t="s">
        <v>51</v>
      </c>
      <c r="I44" s="406"/>
      <c r="J44" s="28"/>
      <c r="K44" s="28"/>
      <c r="L44" s="28"/>
      <c r="M44" s="28"/>
      <c r="N44" s="28"/>
      <c r="O44" s="28"/>
      <c r="P44" s="48"/>
      <c r="Q44" s="102"/>
      <c r="R44" s="102"/>
      <c r="T44" s="104"/>
    </row>
    <row r="45" spans="2:20" x14ac:dyDescent="0.25">
      <c r="B45" s="30"/>
      <c r="C45" s="664"/>
      <c r="D45" s="28" t="s">
        <v>27</v>
      </c>
      <c r="E45" s="28" t="s">
        <v>66</v>
      </c>
      <c r="F45" s="28">
        <v>1549</v>
      </c>
      <c r="G45" s="28">
        <v>6.1</v>
      </c>
      <c r="H45" s="28" t="s">
        <v>51</v>
      </c>
      <c r="I45" s="406"/>
      <c r="J45" s="28"/>
      <c r="K45" s="28"/>
      <c r="L45" s="28"/>
      <c r="M45" s="28"/>
      <c r="N45" s="28"/>
      <c r="O45" s="28"/>
      <c r="P45" s="48"/>
      <c r="Q45" s="102"/>
      <c r="R45" s="102"/>
      <c r="T45" s="104"/>
    </row>
    <row r="46" spans="2:20" x14ac:dyDescent="0.25">
      <c r="B46" s="26"/>
      <c r="C46" s="665" t="s">
        <v>67</v>
      </c>
      <c r="D46" s="26" t="s">
        <v>23</v>
      </c>
      <c r="E46" s="26" t="s">
        <v>68</v>
      </c>
      <c r="F46" s="27" t="s">
        <v>33</v>
      </c>
      <c r="G46" s="26"/>
      <c r="H46" s="127"/>
      <c r="I46" s="408"/>
      <c r="J46" s="127"/>
      <c r="K46" s="127"/>
      <c r="L46" s="127"/>
      <c r="M46" s="127"/>
      <c r="N46" s="127"/>
      <c r="O46" s="127"/>
      <c r="P46" s="128"/>
      <c r="Q46" s="124"/>
      <c r="R46" s="124"/>
      <c r="S46" s="125"/>
      <c r="T46" s="104"/>
    </row>
    <row r="47" spans="2:20" x14ac:dyDescent="0.25">
      <c r="B47" s="28"/>
      <c r="C47" s="663"/>
      <c r="D47" s="28" t="s">
        <v>26</v>
      </c>
      <c r="E47" s="28" t="s">
        <v>68</v>
      </c>
      <c r="F47" s="28" t="s">
        <v>33</v>
      </c>
      <c r="G47" s="28"/>
      <c r="H47" s="129"/>
      <c r="I47" s="409"/>
      <c r="J47" s="129"/>
      <c r="K47" s="129"/>
      <c r="L47" s="129"/>
      <c r="M47" s="129"/>
      <c r="N47" s="129"/>
      <c r="O47" s="129"/>
      <c r="P47" s="48"/>
      <c r="Q47" s="102"/>
      <c r="R47" s="102"/>
      <c r="T47" s="104"/>
    </row>
    <row r="48" spans="2:20" x14ac:dyDescent="0.25">
      <c r="B48" s="30"/>
      <c r="C48" s="664"/>
      <c r="D48" s="28" t="s">
        <v>27</v>
      </c>
      <c r="E48" s="28" t="s">
        <v>68</v>
      </c>
      <c r="F48" s="28" t="s">
        <v>33</v>
      </c>
      <c r="G48" s="28"/>
      <c r="H48" s="130"/>
      <c r="I48" s="410">
        <v>0.26</v>
      </c>
      <c r="J48" s="130"/>
      <c r="K48" s="130"/>
      <c r="L48" s="130"/>
      <c r="M48" s="130"/>
      <c r="N48" s="130">
        <v>0.21</v>
      </c>
      <c r="O48" s="130"/>
      <c r="P48" s="131"/>
      <c r="Q48" s="102">
        <v>0.06</v>
      </c>
      <c r="R48" s="102"/>
      <c r="T48" s="104"/>
    </row>
    <row r="49" spans="2:20" x14ac:dyDescent="0.25">
      <c r="B49" s="26"/>
      <c r="C49" s="665" t="s">
        <v>69</v>
      </c>
      <c r="D49" s="26" t="s">
        <v>23</v>
      </c>
      <c r="E49" s="26" t="s">
        <v>70</v>
      </c>
      <c r="F49" s="27" t="s">
        <v>33</v>
      </c>
      <c r="G49" s="26"/>
      <c r="H49" s="26"/>
      <c r="I49" s="405"/>
      <c r="J49" s="26"/>
      <c r="K49" s="26"/>
      <c r="L49" s="26"/>
      <c r="M49" s="26"/>
      <c r="N49" s="26"/>
      <c r="O49" s="26"/>
      <c r="P49" s="47"/>
      <c r="Q49" s="124"/>
      <c r="R49" s="124"/>
      <c r="S49" s="125"/>
      <c r="T49" s="104"/>
    </row>
    <row r="50" spans="2:20" x14ac:dyDescent="0.25">
      <c r="B50" s="28"/>
      <c r="C50" s="663"/>
      <c r="D50" s="28" t="s">
        <v>26</v>
      </c>
      <c r="E50" s="28" t="s">
        <v>70</v>
      </c>
      <c r="F50" s="28" t="s">
        <v>33</v>
      </c>
      <c r="G50" s="28"/>
      <c r="H50" s="28"/>
      <c r="I50" s="406"/>
      <c r="J50" s="28"/>
      <c r="K50" s="28"/>
      <c r="L50" s="28"/>
      <c r="M50" s="28"/>
      <c r="N50" s="28"/>
      <c r="O50" s="28"/>
      <c r="P50" s="48"/>
      <c r="Q50" s="102"/>
      <c r="R50" s="102"/>
      <c r="T50" s="104"/>
    </row>
    <row r="51" spans="2:20" x14ac:dyDescent="0.25">
      <c r="B51" s="30"/>
      <c r="C51" s="664"/>
      <c r="D51" s="28" t="s">
        <v>27</v>
      </c>
      <c r="E51" s="28" t="s">
        <v>70</v>
      </c>
      <c r="F51" s="28" t="s">
        <v>33</v>
      </c>
      <c r="G51" s="28"/>
      <c r="H51" s="28"/>
      <c r="I51" s="406">
        <v>16.27</v>
      </c>
      <c r="J51" s="28"/>
      <c r="K51" s="28"/>
      <c r="L51" s="28"/>
      <c r="M51" s="28"/>
      <c r="N51" s="28">
        <v>16.27</v>
      </c>
      <c r="O51" s="28"/>
      <c r="P51" s="48"/>
      <c r="Q51" s="102"/>
      <c r="R51" s="102"/>
      <c r="T51" s="104"/>
    </row>
    <row r="52" spans="2:20" x14ac:dyDescent="0.25">
      <c r="B52" s="26"/>
      <c r="C52" s="665" t="s">
        <v>71</v>
      </c>
      <c r="D52" s="26" t="s">
        <v>23</v>
      </c>
      <c r="E52" s="26" t="s">
        <v>72</v>
      </c>
      <c r="F52" s="27" t="s">
        <v>33</v>
      </c>
      <c r="G52" s="26"/>
      <c r="H52" s="127"/>
      <c r="I52" s="408"/>
      <c r="J52" s="127"/>
      <c r="K52" s="127"/>
      <c r="L52" s="127"/>
      <c r="M52" s="127"/>
      <c r="N52" s="127"/>
      <c r="O52" s="127"/>
      <c r="P52" s="128"/>
      <c r="Q52" s="124"/>
      <c r="R52" s="124"/>
      <c r="S52" s="125"/>
      <c r="T52" s="104"/>
    </row>
    <row r="53" spans="2:20" x14ac:dyDescent="0.25">
      <c r="B53" s="28"/>
      <c r="C53" s="663"/>
      <c r="D53" s="28" t="s">
        <v>26</v>
      </c>
      <c r="E53" s="28" t="s">
        <v>72</v>
      </c>
      <c r="F53" s="28" t="s">
        <v>33</v>
      </c>
      <c r="G53" s="28"/>
      <c r="H53" s="129"/>
      <c r="I53" s="409"/>
      <c r="J53" s="129"/>
      <c r="K53" s="129"/>
      <c r="L53" s="129"/>
      <c r="M53" s="129"/>
      <c r="N53" s="129"/>
      <c r="O53" s="129"/>
      <c r="P53" s="48"/>
      <c r="Q53" s="102"/>
      <c r="R53" s="102"/>
      <c r="T53" s="104"/>
    </row>
    <row r="54" spans="2:20" x14ac:dyDescent="0.25">
      <c r="B54" s="30"/>
      <c r="C54" s="664"/>
      <c r="D54" s="28" t="s">
        <v>27</v>
      </c>
      <c r="E54" s="28" t="s">
        <v>72</v>
      </c>
      <c r="F54" s="28" t="s">
        <v>33</v>
      </c>
      <c r="G54" s="28"/>
      <c r="H54" s="130"/>
      <c r="I54" s="410">
        <v>42.99</v>
      </c>
      <c r="J54" s="130"/>
      <c r="K54" s="130">
        <v>3</v>
      </c>
      <c r="L54" s="130">
        <v>35.18</v>
      </c>
      <c r="M54" s="130"/>
      <c r="N54" s="130">
        <v>10.64</v>
      </c>
      <c r="O54" s="130"/>
      <c r="P54" s="131"/>
      <c r="Q54" s="102">
        <v>0.18</v>
      </c>
      <c r="R54" s="102"/>
      <c r="T54" s="104"/>
    </row>
    <row r="55" spans="2:20" x14ac:dyDescent="0.25">
      <c r="B55" s="26"/>
      <c r="C55" s="658" t="s">
        <v>73</v>
      </c>
      <c r="D55" s="26" t="s">
        <v>23</v>
      </c>
      <c r="E55" s="26" t="s">
        <v>74</v>
      </c>
      <c r="F55" s="27">
        <v>2291</v>
      </c>
      <c r="G55" s="26">
        <v>6.1</v>
      </c>
      <c r="H55" s="26" t="s">
        <v>51</v>
      </c>
      <c r="I55" s="405"/>
      <c r="J55" s="26"/>
      <c r="K55" s="26"/>
      <c r="L55" s="26"/>
      <c r="M55" s="26"/>
      <c r="N55" s="26"/>
      <c r="O55" s="26"/>
      <c r="P55" s="47"/>
      <c r="Q55" s="124"/>
      <c r="R55" s="124"/>
      <c r="S55" s="657" t="s">
        <v>266</v>
      </c>
      <c r="T55" s="104"/>
    </row>
    <row r="56" spans="2:20" x14ac:dyDescent="0.25">
      <c r="B56" s="28"/>
      <c r="C56" s="659"/>
      <c r="D56" s="28" t="s">
        <v>26</v>
      </c>
      <c r="E56" s="28" t="s">
        <v>74</v>
      </c>
      <c r="F56" s="28">
        <v>2291</v>
      </c>
      <c r="G56" s="28">
        <v>6.1</v>
      </c>
      <c r="H56" s="28" t="s">
        <v>51</v>
      </c>
      <c r="I56" s="406"/>
      <c r="J56" s="28"/>
      <c r="K56" s="28"/>
      <c r="L56" s="28"/>
      <c r="M56" s="28"/>
      <c r="N56" s="28"/>
      <c r="O56" s="28"/>
      <c r="P56" s="48"/>
      <c r="Q56" s="102"/>
      <c r="R56" s="102"/>
      <c r="S56" s="653"/>
      <c r="T56" s="104"/>
    </row>
    <row r="57" spans="2:20" x14ac:dyDescent="0.25">
      <c r="B57" s="30"/>
      <c r="C57" s="660"/>
      <c r="D57" s="28" t="s">
        <v>27</v>
      </c>
      <c r="E57" s="28" t="s">
        <v>74</v>
      </c>
      <c r="F57" s="28">
        <v>2291</v>
      </c>
      <c r="G57" s="28">
        <v>6.1</v>
      </c>
      <c r="H57" s="28" t="s">
        <v>51</v>
      </c>
      <c r="I57" s="406">
        <v>17701.37</v>
      </c>
      <c r="J57" s="28"/>
      <c r="K57" s="28">
        <v>17922.45</v>
      </c>
      <c r="L57" s="28"/>
      <c r="M57" s="28"/>
      <c r="N57" s="28">
        <v>1210.06</v>
      </c>
      <c r="O57" s="28"/>
      <c r="P57" s="48">
        <v>33873.71</v>
      </c>
      <c r="Q57" s="102">
        <v>539.32000000000005</v>
      </c>
      <c r="R57" s="102">
        <v>0.72</v>
      </c>
      <c r="S57" s="653"/>
      <c r="T57" s="104"/>
    </row>
    <row r="58" spans="2:20" x14ac:dyDescent="0.25">
      <c r="B58" s="26"/>
      <c r="C58" s="658" t="s">
        <v>75</v>
      </c>
      <c r="D58" s="26" t="s">
        <v>23</v>
      </c>
      <c r="E58" s="26" t="s">
        <v>76</v>
      </c>
      <c r="F58" s="27" t="s">
        <v>33</v>
      </c>
      <c r="G58" s="26"/>
      <c r="H58" s="127"/>
      <c r="I58" s="408"/>
      <c r="J58" s="127"/>
      <c r="K58" s="127"/>
      <c r="L58" s="127"/>
      <c r="M58" s="127"/>
      <c r="N58" s="127"/>
      <c r="O58" s="127"/>
      <c r="P58" s="128"/>
      <c r="Q58" s="124"/>
      <c r="R58" s="124"/>
      <c r="S58" s="657" t="s">
        <v>267</v>
      </c>
      <c r="T58" s="104"/>
    </row>
    <row r="59" spans="2:20" x14ac:dyDescent="0.25">
      <c r="B59" s="28"/>
      <c r="C59" s="659"/>
      <c r="D59" s="28" t="s">
        <v>26</v>
      </c>
      <c r="E59" s="28" t="s">
        <v>76</v>
      </c>
      <c r="F59" s="28" t="s">
        <v>33</v>
      </c>
      <c r="G59" s="28"/>
      <c r="H59" s="129"/>
      <c r="I59" s="409"/>
      <c r="J59" s="129"/>
      <c r="K59" s="129"/>
      <c r="L59" s="129"/>
      <c r="M59" s="129"/>
      <c r="N59" s="129"/>
      <c r="O59" s="129"/>
      <c r="P59" s="48"/>
      <c r="Q59" s="102"/>
      <c r="R59" s="102"/>
      <c r="S59" s="653"/>
      <c r="T59" s="104"/>
    </row>
    <row r="60" spans="2:20" x14ac:dyDescent="0.25">
      <c r="B60" s="30"/>
      <c r="C60" s="660"/>
      <c r="D60" s="28" t="s">
        <v>27</v>
      </c>
      <c r="E60" s="28" t="s">
        <v>76</v>
      </c>
      <c r="F60" s="28" t="s">
        <v>33</v>
      </c>
      <c r="G60" s="28"/>
      <c r="H60" s="130"/>
      <c r="I60" s="410">
        <v>7</v>
      </c>
      <c r="J60" s="130"/>
      <c r="K60" s="130">
        <v>4524.59</v>
      </c>
      <c r="L60" s="130"/>
      <c r="M60" s="130"/>
      <c r="N60" s="130">
        <v>3886.16</v>
      </c>
      <c r="O60" s="130"/>
      <c r="P60" s="131">
        <v>634.72</v>
      </c>
      <c r="Q60" s="102"/>
      <c r="R60" s="102">
        <v>4.4400000000000004</v>
      </c>
      <c r="S60" s="661"/>
      <c r="T60" s="104"/>
    </row>
    <row r="61" spans="2:20" x14ac:dyDescent="0.25">
      <c r="B61" s="26"/>
      <c r="C61" s="658" t="s">
        <v>77</v>
      </c>
      <c r="D61" s="26" t="s">
        <v>23</v>
      </c>
      <c r="E61" s="26" t="s">
        <v>78</v>
      </c>
      <c r="F61" s="27" t="s">
        <v>33</v>
      </c>
      <c r="G61" s="26"/>
      <c r="H61" s="26"/>
      <c r="I61" s="405"/>
      <c r="J61" s="26"/>
      <c r="K61" s="26"/>
      <c r="L61" s="26"/>
      <c r="M61" s="26"/>
      <c r="N61" s="26"/>
      <c r="O61" s="26"/>
      <c r="P61" s="47"/>
      <c r="Q61" s="124"/>
      <c r="R61" s="124"/>
      <c r="S61" s="132"/>
      <c r="T61" s="104"/>
    </row>
    <row r="62" spans="2:20" x14ac:dyDescent="0.25">
      <c r="B62" s="28"/>
      <c r="C62" s="659"/>
      <c r="D62" s="28" t="s">
        <v>26</v>
      </c>
      <c r="E62" s="28" t="s">
        <v>78</v>
      </c>
      <c r="F62" s="28" t="s">
        <v>33</v>
      </c>
      <c r="G62" s="28"/>
      <c r="H62" s="28"/>
      <c r="I62" s="406"/>
      <c r="J62" s="28"/>
      <c r="K62" s="28"/>
      <c r="L62" s="28"/>
      <c r="M62" s="28"/>
      <c r="N62" s="28"/>
      <c r="O62" s="28"/>
      <c r="P62" s="48"/>
      <c r="Q62" s="102"/>
      <c r="R62" s="102"/>
      <c r="T62" s="104"/>
    </row>
    <row r="63" spans="2:20" x14ac:dyDescent="0.25">
      <c r="B63" s="30"/>
      <c r="C63" s="659"/>
      <c r="D63" s="28" t="s">
        <v>27</v>
      </c>
      <c r="E63" s="28" t="s">
        <v>78</v>
      </c>
      <c r="F63" s="28" t="s">
        <v>33</v>
      </c>
      <c r="G63" s="28"/>
      <c r="H63" s="28"/>
      <c r="I63" s="406">
        <v>479.6</v>
      </c>
      <c r="J63" s="28"/>
      <c r="K63" s="28"/>
      <c r="L63" s="28"/>
      <c r="M63" s="28"/>
      <c r="N63" s="28">
        <v>479.6</v>
      </c>
      <c r="O63" s="28"/>
      <c r="P63" s="48"/>
      <c r="Q63" s="102"/>
      <c r="R63" s="102"/>
      <c r="T63" s="104"/>
    </row>
    <row r="64" spans="2:20" x14ac:dyDescent="0.25">
      <c r="B64" s="26"/>
      <c r="C64" s="666" t="s">
        <v>79</v>
      </c>
      <c r="D64" s="26" t="s">
        <v>23</v>
      </c>
      <c r="E64" s="26" t="s">
        <v>80</v>
      </c>
      <c r="F64" s="27">
        <v>3082</v>
      </c>
      <c r="G64" s="26">
        <v>9</v>
      </c>
      <c r="H64" s="127"/>
      <c r="I64" s="408"/>
      <c r="J64" s="127"/>
      <c r="K64" s="127"/>
      <c r="L64" s="127"/>
      <c r="M64" s="127"/>
      <c r="N64" s="127"/>
      <c r="O64" s="127"/>
      <c r="P64" s="128"/>
      <c r="Q64" s="124"/>
      <c r="R64" s="124"/>
      <c r="S64" s="125"/>
      <c r="T64" s="104"/>
    </row>
    <row r="65" spans="2:20" x14ac:dyDescent="0.25">
      <c r="B65" s="28"/>
      <c r="C65" s="667"/>
      <c r="D65" s="28" t="s">
        <v>26</v>
      </c>
      <c r="E65" s="28" t="s">
        <v>80</v>
      </c>
      <c r="F65" s="28">
        <v>3082</v>
      </c>
      <c r="G65" s="28">
        <v>9</v>
      </c>
      <c r="H65" s="129"/>
      <c r="I65" s="409"/>
      <c r="J65" s="129"/>
      <c r="K65" s="129"/>
      <c r="L65" s="129"/>
      <c r="M65" s="129"/>
      <c r="N65" s="129"/>
      <c r="O65" s="129"/>
      <c r="P65" s="48"/>
      <c r="Q65" s="102"/>
      <c r="R65" s="102"/>
      <c r="T65" s="104"/>
    </row>
    <row r="66" spans="2:20" x14ac:dyDescent="0.25">
      <c r="B66" s="28"/>
      <c r="C66" s="667"/>
      <c r="D66" s="28" t="s">
        <v>27</v>
      </c>
      <c r="E66" s="28" t="s">
        <v>80</v>
      </c>
      <c r="F66" s="28">
        <v>3077</v>
      </c>
      <c r="G66" s="28">
        <v>9</v>
      </c>
      <c r="H66" s="129"/>
      <c r="I66" s="409"/>
      <c r="J66" s="129"/>
      <c r="K66" s="129"/>
      <c r="L66" s="129"/>
      <c r="M66" s="129"/>
      <c r="N66" s="129"/>
      <c r="O66" s="129"/>
      <c r="P66" s="48"/>
      <c r="Q66" s="102"/>
      <c r="R66" s="102"/>
      <c r="T66" s="104"/>
    </row>
    <row r="67" spans="2:20" x14ac:dyDescent="0.25">
      <c r="B67" s="26"/>
      <c r="C67" s="668" t="s">
        <v>81</v>
      </c>
      <c r="D67" s="26" t="s">
        <v>23</v>
      </c>
      <c r="E67" s="26" t="s">
        <v>82</v>
      </c>
      <c r="F67" s="27" t="s">
        <v>33</v>
      </c>
      <c r="G67" s="26"/>
      <c r="H67" s="127"/>
      <c r="I67" s="408"/>
      <c r="J67" s="127"/>
      <c r="K67" s="127"/>
      <c r="L67" s="127"/>
      <c r="M67" s="127"/>
      <c r="N67" s="127"/>
      <c r="O67" s="127"/>
      <c r="P67" s="128"/>
      <c r="Q67" s="124"/>
      <c r="R67" s="124"/>
      <c r="S67" s="125"/>
      <c r="T67" s="104"/>
    </row>
    <row r="68" spans="2:20" x14ac:dyDescent="0.25">
      <c r="B68" s="28"/>
      <c r="C68" s="669"/>
      <c r="D68" s="28" t="s">
        <v>26</v>
      </c>
      <c r="E68" s="28" t="s">
        <v>82</v>
      </c>
      <c r="F68" s="28" t="s">
        <v>33</v>
      </c>
      <c r="G68" s="28"/>
      <c r="H68" s="129"/>
      <c r="I68" s="409"/>
      <c r="J68" s="129"/>
      <c r="K68" s="129"/>
      <c r="L68" s="129"/>
      <c r="M68" s="129"/>
      <c r="N68" s="129"/>
      <c r="O68" s="129"/>
      <c r="P68" s="48"/>
      <c r="Q68" s="102"/>
      <c r="R68" s="102"/>
      <c r="T68" s="104"/>
    </row>
    <row r="69" spans="2:20" x14ac:dyDescent="0.25">
      <c r="B69" s="30"/>
      <c r="C69" s="670"/>
      <c r="D69" s="30" t="s">
        <v>27</v>
      </c>
      <c r="E69" s="28" t="s">
        <v>82</v>
      </c>
      <c r="F69" s="28" t="s">
        <v>33</v>
      </c>
      <c r="G69" s="28"/>
      <c r="H69" s="129"/>
      <c r="I69" s="409"/>
      <c r="J69" s="129"/>
      <c r="K69" s="129"/>
      <c r="L69" s="129"/>
      <c r="M69" s="129"/>
      <c r="N69" s="129"/>
      <c r="O69" s="129"/>
      <c r="P69" s="48"/>
      <c r="Q69" s="102"/>
      <c r="R69" s="102"/>
      <c r="T69" s="104"/>
    </row>
    <row r="70" spans="2:20" x14ac:dyDescent="0.25">
      <c r="B70" s="26"/>
      <c r="C70" s="668" t="s">
        <v>83</v>
      </c>
      <c r="D70" s="26" t="s">
        <v>23</v>
      </c>
      <c r="E70" s="26" t="s">
        <v>84</v>
      </c>
      <c r="F70" s="27" t="s">
        <v>85</v>
      </c>
      <c r="G70" s="26"/>
      <c r="H70" s="127"/>
      <c r="I70" s="408"/>
      <c r="J70" s="127"/>
      <c r="K70" s="127"/>
      <c r="L70" s="127"/>
      <c r="M70" s="127"/>
      <c r="N70" s="127"/>
      <c r="O70" s="127"/>
      <c r="P70" s="128"/>
      <c r="Q70" s="124"/>
      <c r="R70" s="124"/>
      <c r="S70" s="125"/>
      <c r="T70" s="104"/>
    </row>
    <row r="71" spans="2:20" x14ac:dyDescent="0.25">
      <c r="B71" s="28"/>
      <c r="C71" s="669"/>
      <c r="D71" s="28" t="s">
        <v>26</v>
      </c>
      <c r="E71" s="28" t="s">
        <v>84</v>
      </c>
      <c r="F71" s="28" t="s">
        <v>85</v>
      </c>
      <c r="G71" s="28"/>
      <c r="H71" s="129"/>
      <c r="I71" s="409"/>
      <c r="J71" s="129"/>
      <c r="K71" s="129"/>
      <c r="L71" s="129"/>
      <c r="M71" s="129"/>
      <c r="N71" s="129"/>
      <c r="O71" s="129"/>
      <c r="P71" s="48"/>
      <c r="Q71" s="102"/>
      <c r="R71" s="102"/>
      <c r="T71" s="104"/>
    </row>
    <row r="72" spans="2:20" x14ac:dyDescent="0.25">
      <c r="B72" s="30"/>
      <c r="C72" s="670"/>
      <c r="D72" s="30" t="s">
        <v>27</v>
      </c>
      <c r="E72" s="28" t="s">
        <v>84</v>
      </c>
      <c r="F72" s="28" t="s">
        <v>85</v>
      </c>
      <c r="G72" s="28"/>
      <c r="H72" s="129"/>
      <c r="I72" s="409">
        <v>11611.2</v>
      </c>
      <c r="J72" s="129"/>
      <c r="K72" s="129">
        <v>6418.65</v>
      </c>
      <c r="L72" s="129">
        <v>2518.48</v>
      </c>
      <c r="M72" s="129"/>
      <c r="N72" s="129">
        <v>601.15</v>
      </c>
      <c r="O72" s="129"/>
      <c r="P72" s="48">
        <v>14852.79</v>
      </c>
      <c r="Q72" s="102">
        <v>32.299999999999997</v>
      </c>
      <c r="R72" s="102">
        <v>25.12</v>
      </c>
      <c r="T72" s="104"/>
    </row>
    <row r="73" spans="2:20" x14ac:dyDescent="0.25">
      <c r="B73" s="26"/>
      <c r="C73" s="668" t="s">
        <v>86</v>
      </c>
      <c r="D73" s="26" t="s">
        <v>23</v>
      </c>
      <c r="E73" s="26" t="s">
        <v>87</v>
      </c>
      <c r="F73" s="27" t="s">
        <v>33</v>
      </c>
      <c r="G73" s="26"/>
      <c r="H73" s="127"/>
      <c r="I73" s="408"/>
      <c r="J73" s="127"/>
      <c r="K73" s="127"/>
      <c r="L73" s="127"/>
      <c r="M73" s="127"/>
      <c r="N73" s="127"/>
      <c r="O73" s="127"/>
      <c r="P73" s="128"/>
      <c r="Q73" s="124"/>
      <c r="R73" s="124"/>
      <c r="S73" s="125"/>
      <c r="T73" s="104"/>
    </row>
    <row r="74" spans="2:20" x14ac:dyDescent="0.25">
      <c r="B74" s="28"/>
      <c r="C74" s="669"/>
      <c r="D74" s="28" t="s">
        <v>26</v>
      </c>
      <c r="E74" s="28" t="s">
        <v>87</v>
      </c>
      <c r="F74" s="28" t="s">
        <v>33</v>
      </c>
      <c r="G74" s="28"/>
      <c r="H74" s="129"/>
      <c r="I74" s="409"/>
      <c r="J74" s="129"/>
      <c r="K74" s="129"/>
      <c r="L74" s="129"/>
      <c r="M74" s="129"/>
      <c r="N74" s="129"/>
      <c r="O74" s="129"/>
      <c r="P74" s="48"/>
      <c r="Q74" s="102"/>
      <c r="R74" s="102"/>
      <c r="T74" s="104"/>
    </row>
    <row r="75" spans="2:20" x14ac:dyDescent="0.25">
      <c r="B75" s="30"/>
      <c r="C75" s="670"/>
      <c r="D75" s="30" t="s">
        <v>27</v>
      </c>
      <c r="E75" s="28" t="s">
        <v>87</v>
      </c>
      <c r="F75" s="28" t="s">
        <v>33</v>
      </c>
      <c r="G75" s="28"/>
      <c r="H75" s="129"/>
      <c r="I75" s="409"/>
      <c r="J75" s="129"/>
      <c r="K75" s="129"/>
      <c r="L75" s="129"/>
      <c r="M75" s="129"/>
      <c r="N75" s="129"/>
      <c r="O75" s="129"/>
      <c r="P75" s="48"/>
      <c r="Q75" s="102"/>
      <c r="R75" s="102"/>
      <c r="T75" s="104"/>
    </row>
    <row r="76" spans="2:20" x14ac:dyDescent="0.25">
      <c r="B76" s="26"/>
      <c r="C76" s="668" t="s">
        <v>88</v>
      </c>
      <c r="D76" s="26" t="s">
        <v>23</v>
      </c>
      <c r="E76" s="26" t="s">
        <v>89</v>
      </c>
      <c r="F76" s="27" t="s">
        <v>33</v>
      </c>
      <c r="G76" s="26"/>
      <c r="H76" s="127"/>
      <c r="I76" s="408"/>
      <c r="J76" s="127"/>
      <c r="K76" s="127"/>
      <c r="L76" s="127"/>
      <c r="M76" s="127"/>
      <c r="N76" s="127"/>
      <c r="O76" s="127"/>
      <c r="P76" s="128"/>
      <c r="Q76" s="124"/>
      <c r="R76" s="124"/>
      <c r="S76" s="125"/>
      <c r="T76" s="104"/>
    </row>
    <row r="77" spans="2:20" x14ac:dyDescent="0.25">
      <c r="B77" s="28"/>
      <c r="C77" s="669"/>
      <c r="D77" s="28" t="s">
        <v>26</v>
      </c>
      <c r="E77" s="28" t="s">
        <v>89</v>
      </c>
      <c r="F77" s="28" t="s">
        <v>33</v>
      </c>
      <c r="G77" s="28"/>
      <c r="H77" s="129"/>
      <c r="I77" s="409"/>
      <c r="J77" s="129"/>
      <c r="K77" s="129"/>
      <c r="L77" s="129"/>
      <c r="M77" s="129"/>
      <c r="N77" s="129"/>
      <c r="O77" s="129"/>
      <c r="P77" s="48"/>
      <c r="Q77" s="102"/>
      <c r="R77" s="102"/>
      <c r="T77" s="104"/>
    </row>
    <row r="78" spans="2:20" x14ac:dyDescent="0.25">
      <c r="B78" s="30"/>
      <c r="C78" s="670"/>
      <c r="D78" s="30" t="s">
        <v>27</v>
      </c>
      <c r="E78" s="28" t="s">
        <v>89</v>
      </c>
      <c r="F78" s="28" t="s">
        <v>33</v>
      </c>
      <c r="G78" s="28"/>
      <c r="H78" s="129"/>
      <c r="I78" s="409"/>
      <c r="J78" s="129"/>
      <c r="K78" s="129">
        <v>1</v>
      </c>
      <c r="L78" s="129"/>
      <c r="M78" s="129"/>
      <c r="N78" s="129">
        <v>1</v>
      </c>
      <c r="O78" s="129"/>
      <c r="P78" s="48"/>
      <c r="Q78" s="102"/>
      <c r="R78" s="102"/>
      <c r="T78" s="104"/>
    </row>
    <row r="79" spans="2:20" x14ac:dyDescent="0.25">
      <c r="B79" s="26"/>
      <c r="C79" s="668" t="s">
        <v>90</v>
      </c>
      <c r="D79" s="26" t="s">
        <v>23</v>
      </c>
      <c r="E79" s="26" t="s">
        <v>91</v>
      </c>
      <c r="F79" s="27" t="s">
        <v>33</v>
      </c>
      <c r="G79" s="26"/>
      <c r="H79" s="127"/>
      <c r="I79" s="408"/>
      <c r="J79" s="127"/>
      <c r="K79" s="127"/>
      <c r="L79" s="127"/>
      <c r="M79" s="127"/>
      <c r="N79" s="127"/>
      <c r="O79" s="127"/>
      <c r="P79" s="128"/>
      <c r="Q79" s="124"/>
      <c r="R79" s="124"/>
      <c r="S79" s="125"/>
      <c r="T79" s="104"/>
    </row>
    <row r="80" spans="2:20" x14ac:dyDescent="0.25">
      <c r="B80" s="28"/>
      <c r="C80" s="669"/>
      <c r="D80" s="28" t="s">
        <v>26</v>
      </c>
      <c r="E80" s="28" t="s">
        <v>91</v>
      </c>
      <c r="F80" s="28" t="s">
        <v>33</v>
      </c>
      <c r="G80" s="28"/>
      <c r="H80" s="129"/>
      <c r="I80" s="409"/>
      <c r="J80" s="129"/>
      <c r="K80" s="129"/>
      <c r="L80" s="129"/>
      <c r="M80" s="129"/>
      <c r="N80" s="129"/>
      <c r="O80" s="129"/>
      <c r="P80" s="48"/>
      <c r="Q80" s="102"/>
      <c r="R80" s="102"/>
      <c r="T80" s="104"/>
    </row>
    <row r="81" spans="2:20" x14ac:dyDescent="0.25">
      <c r="B81" s="30"/>
      <c r="C81" s="670"/>
      <c r="D81" s="30" t="s">
        <v>27</v>
      </c>
      <c r="E81" s="28" t="s">
        <v>91</v>
      </c>
      <c r="F81" s="28" t="s">
        <v>33</v>
      </c>
      <c r="G81" s="28"/>
      <c r="H81" s="129"/>
      <c r="I81" s="409"/>
      <c r="J81" s="129"/>
      <c r="K81" s="129"/>
      <c r="L81" s="129"/>
      <c r="M81" s="129"/>
      <c r="N81" s="129"/>
      <c r="O81" s="129"/>
      <c r="P81" s="48"/>
      <c r="Q81" s="102"/>
      <c r="R81" s="102"/>
      <c r="T81" s="104"/>
    </row>
    <row r="82" spans="2:20" x14ac:dyDescent="0.25">
      <c r="B82" s="26"/>
      <c r="C82" s="668" t="s">
        <v>92</v>
      </c>
      <c r="D82" s="26" t="s">
        <v>23</v>
      </c>
      <c r="E82" s="26" t="s">
        <v>93</v>
      </c>
      <c r="F82" s="27">
        <v>3287</v>
      </c>
      <c r="G82" s="26">
        <v>6.1</v>
      </c>
      <c r="H82" s="127" t="s">
        <v>94</v>
      </c>
      <c r="I82" s="408"/>
      <c r="J82" s="127"/>
      <c r="K82" s="127"/>
      <c r="L82" s="127"/>
      <c r="M82" s="127"/>
      <c r="N82" s="127"/>
      <c r="O82" s="127"/>
      <c r="P82" s="128"/>
      <c r="Q82" s="124"/>
      <c r="R82" s="124"/>
      <c r="S82" s="125"/>
      <c r="T82" s="104"/>
    </row>
    <row r="83" spans="2:20" x14ac:dyDescent="0.25">
      <c r="B83" s="28"/>
      <c r="C83" s="669"/>
      <c r="D83" s="28" t="s">
        <v>26</v>
      </c>
      <c r="E83" s="28" t="s">
        <v>93</v>
      </c>
      <c r="F83" s="28">
        <v>3287</v>
      </c>
      <c r="G83" s="28">
        <v>6.1</v>
      </c>
      <c r="H83" s="129" t="s">
        <v>94</v>
      </c>
      <c r="I83" s="409"/>
      <c r="J83" s="129"/>
      <c r="K83" s="129"/>
      <c r="L83" s="129"/>
      <c r="M83" s="129"/>
      <c r="N83" s="129"/>
      <c r="O83" s="129"/>
      <c r="P83" s="48"/>
      <c r="Q83" s="102"/>
      <c r="R83" s="102"/>
      <c r="T83" s="104"/>
    </row>
    <row r="84" spans="2:20" x14ac:dyDescent="0.25">
      <c r="B84" s="30"/>
      <c r="C84" s="670"/>
      <c r="D84" s="30" t="s">
        <v>27</v>
      </c>
      <c r="E84" s="28" t="s">
        <v>93</v>
      </c>
      <c r="F84" s="28">
        <v>3288</v>
      </c>
      <c r="G84" s="28">
        <v>6.1</v>
      </c>
      <c r="H84" s="129" t="s">
        <v>94</v>
      </c>
      <c r="I84" s="409"/>
      <c r="J84" s="129"/>
      <c r="K84" s="129"/>
      <c r="L84" s="129"/>
      <c r="M84" s="129"/>
      <c r="N84" s="129"/>
      <c r="O84" s="129"/>
      <c r="P84" s="48"/>
      <c r="Q84" s="102"/>
      <c r="R84" s="102"/>
      <c r="T84" s="104"/>
    </row>
    <row r="85" spans="2:20" x14ac:dyDescent="0.25">
      <c r="B85" s="35"/>
      <c r="C85" s="133" t="s">
        <v>95</v>
      </c>
      <c r="D85" s="134" t="s">
        <v>27</v>
      </c>
      <c r="E85" s="134" t="s">
        <v>96</v>
      </c>
      <c r="F85" s="135">
        <v>3077</v>
      </c>
      <c r="G85" s="135">
        <v>9</v>
      </c>
      <c r="H85" s="136"/>
      <c r="I85" s="411"/>
      <c r="J85" s="136"/>
      <c r="K85" s="136"/>
      <c r="L85" s="136"/>
      <c r="M85" s="136"/>
      <c r="N85" s="136"/>
      <c r="O85" s="136"/>
      <c r="P85" s="137"/>
      <c r="Q85" s="124"/>
      <c r="R85" s="124"/>
      <c r="S85" s="125"/>
      <c r="T85" s="104"/>
    </row>
    <row r="86" spans="2:20" x14ac:dyDescent="0.25">
      <c r="B86" s="138" t="s">
        <v>97</v>
      </c>
      <c r="C86" s="139" t="s">
        <v>98</v>
      </c>
      <c r="D86" s="140"/>
      <c r="E86" s="140"/>
      <c r="F86" s="140"/>
      <c r="G86" s="140"/>
      <c r="H86" s="141"/>
      <c r="I86" s="412">
        <f>SUM(I87:I95)</f>
        <v>3.6500000000000004</v>
      </c>
      <c r="J86" s="141">
        <f t="shared" ref="J86:R86" si="4">SUM(J87:J95)</f>
        <v>0</v>
      </c>
      <c r="K86" s="141">
        <f t="shared" si="4"/>
        <v>5.1899999999999995</v>
      </c>
      <c r="L86" s="141">
        <f t="shared" si="4"/>
        <v>0</v>
      </c>
      <c r="M86" s="141">
        <f t="shared" si="4"/>
        <v>0</v>
      </c>
      <c r="N86" s="141">
        <f t="shared" si="4"/>
        <v>5.49</v>
      </c>
      <c r="O86" s="141">
        <f t="shared" si="4"/>
        <v>0</v>
      </c>
      <c r="P86" s="141">
        <f t="shared" si="4"/>
        <v>0.02</v>
      </c>
      <c r="Q86" s="141">
        <f t="shared" si="4"/>
        <v>3.34</v>
      </c>
      <c r="R86" s="141">
        <f t="shared" si="4"/>
        <v>0</v>
      </c>
      <c r="S86" s="115"/>
      <c r="T86" s="104"/>
    </row>
    <row r="87" spans="2:20" x14ac:dyDescent="0.25">
      <c r="B87" s="26"/>
      <c r="C87" s="669" t="s">
        <v>99</v>
      </c>
      <c r="D87" s="28" t="s">
        <v>23</v>
      </c>
      <c r="E87" s="28" t="s">
        <v>100</v>
      </c>
      <c r="F87" s="29">
        <v>3139</v>
      </c>
      <c r="G87" s="28">
        <v>5.0999999999999996</v>
      </c>
      <c r="H87" s="129" t="s">
        <v>25</v>
      </c>
      <c r="I87" s="409">
        <v>2.06</v>
      </c>
      <c r="J87" s="129"/>
      <c r="K87" s="129">
        <v>4.84</v>
      </c>
      <c r="L87" s="129"/>
      <c r="M87" s="129"/>
      <c r="N87" s="129">
        <v>5.1100000000000003</v>
      </c>
      <c r="O87" s="129"/>
      <c r="P87" s="48"/>
      <c r="Q87" s="102">
        <v>1.8</v>
      </c>
      <c r="R87" s="102"/>
      <c r="T87" s="104"/>
    </row>
    <row r="88" spans="2:20" x14ac:dyDescent="0.25">
      <c r="B88" s="28"/>
      <c r="C88" s="669"/>
      <c r="D88" s="28" t="s">
        <v>26</v>
      </c>
      <c r="E88" s="28" t="s">
        <v>100</v>
      </c>
      <c r="F88" s="28">
        <v>3139</v>
      </c>
      <c r="G88" s="28">
        <v>5.0999999999999996</v>
      </c>
      <c r="H88" s="129" t="s">
        <v>25</v>
      </c>
      <c r="I88" s="409"/>
      <c r="J88" s="129"/>
      <c r="K88" s="129"/>
      <c r="L88" s="129"/>
      <c r="M88" s="129"/>
      <c r="N88" s="129"/>
      <c r="O88" s="129"/>
      <c r="P88" s="48"/>
      <c r="Q88" s="102"/>
      <c r="R88" s="102"/>
      <c r="T88" s="104"/>
    </row>
    <row r="89" spans="2:20" x14ac:dyDescent="0.25">
      <c r="B89" s="30"/>
      <c r="C89" s="670"/>
      <c r="D89" s="30" t="s">
        <v>27</v>
      </c>
      <c r="E89" s="28" t="s">
        <v>100</v>
      </c>
      <c r="F89" s="28">
        <v>1479</v>
      </c>
      <c r="G89" s="28">
        <v>5.0999999999999996</v>
      </c>
      <c r="H89" s="129" t="s">
        <v>25</v>
      </c>
      <c r="I89" s="409">
        <v>1.59</v>
      </c>
      <c r="J89" s="129"/>
      <c r="K89" s="129">
        <v>0.35</v>
      </c>
      <c r="L89" s="129"/>
      <c r="M89" s="129"/>
      <c r="N89" s="129">
        <v>0.38</v>
      </c>
      <c r="O89" s="129"/>
      <c r="P89" s="48">
        <v>0.02</v>
      </c>
      <c r="Q89" s="102">
        <v>1.54</v>
      </c>
      <c r="R89" s="102"/>
      <c r="T89" s="104"/>
    </row>
    <row r="90" spans="2:20" x14ac:dyDescent="0.25">
      <c r="B90" s="26"/>
      <c r="C90" s="668" t="s">
        <v>101</v>
      </c>
      <c r="D90" s="26" t="s">
        <v>23</v>
      </c>
      <c r="E90" s="26" t="s">
        <v>102</v>
      </c>
      <c r="F90" s="27" t="s">
        <v>33</v>
      </c>
      <c r="G90" s="26"/>
      <c r="H90" s="127"/>
      <c r="I90" s="408"/>
      <c r="J90" s="127"/>
      <c r="K90" s="127"/>
      <c r="L90" s="127"/>
      <c r="M90" s="127"/>
      <c r="N90" s="127"/>
      <c r="O90" s="127"/>
      <c r="P90" s="128"/>
      <c r="Q90" s="124"/>
      <c r="R90" s="124"/>
      <c r="S90" s="125"/>
      <c r="T90" s="104"/>
    </row>
    <row r="91" spans="2:20" x14ac:dyDescent="0.25">
      <c r="B91" s="28"/>
      <c r="C91" s="669"/>
      <c r="D91" s="28" t="s">
        <v>26</v>
      </c>
      <c r="E91" s="28" t="s">
        <v>102</v>
      </c>
      <c r="F91" s="28" t="s">
        <v>33</v>
      </c>
      <c r="G91" s="28"/>
      <c r="H91" s="129"/>
      <c r="I91" s="409"/>
      <c r="J91" s="129"/>
      <c r="K91" s="129"/>
      <c r="L91" s="129"/>
      <c r="M91" s="129"/>
      <c r="N91" s="129"/>
      <c r="O91" s="129"/>
      <c r="P91" s="48"/>
      <c r="Q91" s="102"/>
      <c r="R91" s="102"/>
      <c r="T91" s="104"/>
    </row>
    <row r="92" spans="2:20" x14ac:dyDescent="0.25">
      <c r="B92" s="30"/>
      <c r="C92" s="670"/>
      <c r="D92" s="30" t="s">
        <v>27</v>
      </c>
      <c r="E92" s="28" t="s">
        <v>102</v>
      </c>
      <c r="F92" s="28" t="s">
        <v>33</v>
      </c>
      <c r="G92" s="28"/>
      <c r="H92" s="129"/>
      <c r="I92" s="409"/>
      <c r="J92" s="129"/>
      <c r="K92" s="129"/>
      <c r="L92" s="129"/>
      <c r="M92" s="129"/>
      <c r="N92" s="129"/>
      <c r="O92" s="129"/>
      <c r="P92" s="48"/>
      <c r="Q92" s="102"/>
      <c r="R92" s="102"/>
      <c r="T92" s="104"/>
    </row>
    <row r="93" spans="2:20" x14ac:dyDescent="0.25">
      <c r="B93" s="26"/>
      <c r="C93" s="668" t="s">
        <v>103</v>
      </c>
      <c r="D93" s="26" t="s">
        <v>23</v>
      </c>
      <c r="E93" s="26" t="s">
        <v>104</v>
      </c>
      <c r="F93" s="27" t="s">
        <v>33</v>
      </c>
      <c r="G93" s="26"/>
      <c r="H93" s="127"/>
      <c r="I93" s="408"/>
      <c r="J93" s="127"/>
      <c r="K93" s="127"/>
      <c r="L93" s="127"/>
      <c r="M93" s="127"/>
      <c r="N93" s="127"/>
      <c r="O93" s="127"/>
      <c r="P93" s="128"/>
      <c r="Q93" s="124"/>
      <c r="R93" s="124"/>
      <c r="S93" s="125"/>
      <c r="T93" s="104"/>
    </row>
    <row r="94" spans="2:20" x14ac:dyDescent="0.25">
      <c r="B94" s="28"/>
      <c r="C94" s="669"/>
      <c r="D94" s="28" t="s">
        <v>26</v>
      </c>
      <c r="E94" s="28" t="s">
        <v>104</v>
      </c>
      <c r="F94" s="28" t="s">
        <v>33</v>
      </c>
      <c r="G94" s="28"/>
      <c r="H94" s="129"/>
      <c r="I94" s="409"/>
      <c r="J94" s="129"/>
      <c r="K94" s="129"/>
      <c r="L94" s="129"/>
      <c r="M94" s="129"/>
      <c r="N94" s="129"/>
      <c r="O94" s="129"/>
      <c r="P94" s="48"/>
      <c r="Q94" s="102"/>
      <c r="R94" s="102"/>
      <c r="T94" s="104"/>
    </row>
    <row r="95" spans="2:20" x14ac:dyDescent="0.25">
      <c r="B95" s="30"/>
      <c r="C95" s="670"/>
      <c r="D95" s="30" t="s">
        <v>27</v>
      </c>
      <c r="E95" s="28" t="s">
        <v>104</v>
      </c>
      <c r="F95" s="28" t="s">
        <v>33</v>
      </c>
      <c r="G95" s="28"/>
      <c r="H95" s="129"/>
      <c r="I95" s="409"/>
      <c r="J95" s="129"/>
      <c r="K95" s="129"/>
      <c r="L95" s="129"/>
      <c r="M95" s="129"/>
      <c r="N95" s="129"/>
      <c r="O95" s="129"/>
      <c r="P95" s="48"/>
      <c r="Q95" s="102"/>
      <c r="R95" s="102"/>
      <c r="T95" s="104"/>
    </row>
    <row r="96" spans="2:20" x14ac:dyDescent="0.25">
      <c r="B96" s="138" t="s">
        <v>105</v>
      </c>
      <c r="C96" s="139" t="s">
        <v>106</v>
      </c>
      <c r="D96" s="140"/>
      <c r="E96" s="140"/>
      <c r="F96" s="140"/>
      <c r="G96" s="140"/>
      <c r="H96" s="141"/>
      <c r="I96" s="412">
        <f>SUM(I97:I108)</f>
        <v>6516.83</v>
      </c>
      <c r="J96" s="141">
        <f t="shared" ref="J96:R96" si="5">SUM(J97:J108)</f>
        <v>0</v>
      </c>
      <c r="K96" s="141">
        <f t="shared" si="5"/>
        <v>1628.01</v>
      </c>
      <c r="L96" s="141">
        <f t="shared" si="5"/>
        <v>0</v>
      </c>
      <c r="M96" s="141">
        <f t="shared" si="5"/>
        <v>0</v>
      </c>
      <c r="N96" s="141">
        <f t="shared" si="5"/>
        <v>6193.7899999999991</v>
      </c>
      <c r="O96" s="141">
        <f t="shared" si="5"/>
        <v>0</v>
      </c>
      <c r="P96" s="141">
        <f t="shared" si="5"/>
        <v>359.30999999999995</v>
      </c>
      <c r="Q96" s="141">
        <f t="shared" si="5"/>
        <v>1358.8899999999999</v>
      </c>
      <c r="R96" s="141">
        <f t="shared" si="5"/>
        <v>232.86</v>
      </c>
      <c r="S96" s="115"/>
      <c r="T96" s="104"/>
    </row>
    <row r="97" spans="2:20" x14ac:dyDescent="0.25">
      <c r="B97" s="26"/>
      <c r="C97" s="668" t="s">
        <v>107</v>
      </c>
      <c r="D97" s="142" t="s">
        <v>23</v>
      </c>
      <c r="E97" s="142" t="s">
        <v>108</v>
      </c>
      <c r="F97" s="27" t="s">
        <v>33</v>
      </c>
      <c r="G97" s="142"/>
      <c r="H97" s="142"/>
      <c r="I97" s="413">
        <v>5916.86</v>
      </c>
      <c r="J97" s="142"/>
      <c r="K97" s="142">
        <v>1489.56</v>
      </c>
      <c r="L97" s="142"/>
      <c r="M97" s="142"/>
      <c r="N97" s="142">
        <v>5992.19</v>
      </c>
      <c r="O97" s="142"/>
      <c r="P97" s="143">
        <v>325.58999999999997</v>
      </c>
      <c r="Q97" s="102">
        <v>855.79</v>
      </c>
      <c r="R97" s="102">
        <v>232.86</v>
      </c>
      <c r="T97" s="104"/>
    </row>
    <row r="98" spans="2:20" x14ac:dyDescent="0.25">
      <c r="B98" s="28"/>
      <c r="C98" s="669"/>
      <c r="D98" s="144" t="s">
        <v>26</v>
      </c>
      <c r="E98" s="144" t="s">
        <v>108</v>
      </c>
      <c r="F98" s="28" t="s">
        <v>33</v>
      </c>
      <c r="G98" s="144"/>
      <c r="H98" s="144"/>
      <c r="I98" s="414"/>
      <c r="J98" s="144"/>
      <c r="K98" s="144"/>
      <c r="L98" s="144"/>
      <c r="M98" s="144"/>
      <c r="N98" s="144"/>
      <c r="O98" s="144"/>
      <c r="P98" s="145"/>
      <c r="Q98" s="102"/>
      <c r="R98" s="102"/>
      <c r="T98" s="104"/>
    </row>
    <row r="99" spans="2:20" x14ac:dyDescent="0.25">
      <c r="B99" s="28"/>
      <c r="C99" s="669"/>
      <c r="D99" s="28" t="s">
        <v>27</v>
      </c>
      <c r="E99" s="144" t="s">
        <v>108</v>
      </c>
      <c r="F99" s="28" t="s">
        <v>33</v>
      </c>
      <c r="G99" s="144"/>
      <c r="H99" s="144"/>
      <c r="I99" s="414"/>
      <c r="J99" s="144"/>
      <c r="K99" s="144"/>
      <c r="L99" s="144"/>
      <c r="M99" s="144"/>
      <c r="N99" s="144"/>
      <c r="O99" s="144"/>
      <c r="P99" s="145"/>
      <c r="Q99" s="102"/>
      <c r="R99" s="102"/>
      <c r="T99" s="104"/>
    </row>
    <row r="100" spans="2:20" x14ac:dyDescent="0.25">
      <c r="B100" s="47"/>
      <c r="C100" s="671" t="s">
        <v>109</v>
      </c>
      <c r="D100" s="142" t="s">
        <v>23</v>
      </c>
      <c r="E100" s="142" t="s">
        <v>110</v>
      </c>
      <c r="F100" s="27" t="s">
        <v>33</v>
      </c>
      <c r="G100" s="142"/>
      <c r="H100" s="142"/>
      <c r="I100" s="413">
        <v>576.01</v>
      </c>
      <c r="J100" s="142"/>
      <c r="K100" s="142">
        <v>138.44999999999999</v>
      </c>
      <c r="L100" s="142"/>
      <c r="M100" s="142"/>
      <c r="N100" s="142">
        <v>201.4</v>
      </c>
      <c r="O100" s="142"/>
      <c r="P100" s="143">
        <v>33.72</v>
      </c>
      <c r="Q100" s="124">
        <v>479.34</v>
      </c>
      <c r="R100" s="124"/>
      <c r="S100" s="125"/>
      <c r="T100" s="104"/>
    </row>
    <row r="101" spans="2:20" x14ac:dyDescent="0.25">
      <c r="B101" s="48"/>
      <c r="C101" s="672"/>
      <c r="D101" s="144" t="s">
        <v>26</v>
      </c>
      <c r="E101" s="144" t="s">
        <v>110</v>
      </c>
      <c r="F101" s="28" t="s">
        <v>33</v>
      </c>
      <c r="G101" s="144"/>
      <c r="H101" s="144"/>
      <c r="I101" s="414"/>
      <c r="J101" s="144"/>
      <c r="K101" s="144"/>
      <c r="L101" s="144"/>
      <c r="M101" s="144"/>
      <c r="N101" s="144"/>
      <c r="O101" s="144"/>
      <c r="P101" s="145"/>
      <c r="Q101" s="102"/>
      <c r="R101" s="102"/>
      <c r="T101" s="104"/>
    </row>
    <row r="102" spans="2:20" x14ac:dyDescent="0.25">
      <c r="B102" s="49"/>
      <c r="C102" s="673"/>
      <c r="D102" s="30" t="s">
        <v>27</v>
      </c>
      <c r="E102" s="30" t="s">
        <v>110</v>
      </c>
      <c r="F102" s="30" t="s">
        <v>33</v>
      </c>
      <c r="G102" s="146"/>
      <c r="H102" s="146"/>
      <c r="I102" s="415">
        <v>23.96</v>
      </c>
      <c r="J102" s="146"/>
      <c r="K102" s="146"/>
      <c r="L102" s="146"/>
      <c r="M102" s="146"/>
      <c r="N102" s="146">
        <v>0.2</v>
      </c>
      <c r="O102" s="146"/>
      <c r="P102" s="147"/>
      <c r="Q102" s="102">
        <v>23.76</v>
      </c>
      <c r="R102" s="102"/>
      <c r="T102" s="104"/>
    </row>
    <row r="103" spans="2:20" x14ac:dyDescent="0.25">
      <c r="B103" s="47"/>
      <c r="C103" s="671" t="s">
        <v>111</v>
      </c>
      <c r="D103" s="142" t="s">
        <v>23</v>
      </c>
      <c r="E103" s="142" t="s">
        <v>112</v>
      </c>
      <c r="F103" s="27" t="s">
        <v>33</v>
      </c>
      <c r="G103" s="142"/>
      <c r="H103" s="142"/>
      <c r="I103" s="413"/>
      <c r="J103" s="142"/>
      <c r="K103" s="142"/>
      <c r="L103" s="142"/>
      <c r="M103" s="142"/>
      <c r="N103" s="142"/>
      <c r="O103" s="142"/>
      <c r="P103" s="143"/>
      <c r="Q103" s="124"/>
      <c r="R103" s="124"/>
      <c r="S103" s="125"/>
      <c r="T103" s="104"/>
    </row>
    <row r="104" spans="2:20" x14ac:dyDescent="0.25">
      <c r="B104" s="48"/>
      <c r="C104" s="672"/>
      <c r="D104" s="144" t="s">
        <v>26</v>
      </c>
      <c r="E104" s="144" t="s">
        <v>112</v>
      </c>
      <c r="F104" s="28" t="s">
        <v>33</v>
      </c>
      <c r="G104" s="144"/>
      <c r="H104" s="144"/>
      <c r="I104" s="414"/>
      <c r="J104" s="144"/>
      <c r="K104" s="144"/>
      <c r="L104" s="144"/>
      <c r="M104" s="144"/>
      <c r="N104" s="144"/>
      <c r="O104" s="144"/>
      <c r="P104" s="145"/>
      <c r="Q104" s="102"/>
      <c r="R104" s="102"/>
      <c r="T104" s="104"/>
    </row>
    <row r="105" spans="2:20" x14ac:dyDescent="0.25">
      <c r="B105" s="49"/>
      <c r="C105" s="673"/>
      <c r="D105" s="30" t="s">
        <v>27</v>
      </c>
      <c r="E105" s="30" t="s">
        <v>112</v>
      </c>
      <c r="F105" s="30" t="s">
        <v>33</v>
      </c>
      <c r="G105" s="146"/>
      <c r="H105" s="146"/>
      <c r="I105" s="415"/>
      <c r="J105" s="146"/>
      <c r="K105" s="146"/>
      <c r="L105" s="146"/>
      <c r="M105" s="146"/>
      <c r="N105" s="146"/>
      <c r="O105" s="146"/>
      <c r="P105" s="147"/>
      <c r="Q105" s="102"/>
      <c r="R105" s="102"/>
      <c r="T105" s="104"/>
    </row>
    <row r="106" spans="2:20" x14ac:dyDescent="0.25">
      <c r="B106" s="47"/>
      <c r="C106" s="671" t="s">
        <v>113</v>
      </c>
      <c r="D106" s="142" t="s">
        <v>23</v>
      </c>
      <c r="E106" s="142" t="s">
        <v>114</v>
      </c>
      <c r="F106" s="27" t="s">
        <v>33</v>
      </c>
      <c r="G106" s="142"/>
      <c r="H106" s="142"/>
      <c r="I106" s="413"/>
      <c r="J106" s="142"/>
      <c r="K106" s="142"/>
      <c r="L106" s="142"/>
      <c r="M106" s="142"/>
      <c r="N106" s="142"/>
      <c r="O106" s="142"/>
      <c r="P106" s="143"/>
      <c r="Q106" s="124"/>
      <c r="R106" s="124"/>
      <c r="S106" s="125"/>
      <c r="T106" s="104"/>
    </row>
    <row r="107" spans="2:20" x14ac:dyDescent="0.25">
      <c r="B107" s="48"/>
      <c r="C107" s="672"/>
      <c r="D107" s="144" t="s">
        <v>26</v>
      </c>
      <c r="E107" s="144" t="s">
        <v>114</v>
      </c>
      <c r="F107" s="28" t="s">
        <v>33</v>
      </c>
      <c r="G107" s="144"/>
      <c r="H107" s="144"/>
      <c r="I107" s="414"/>
      <c r="J107" s="144"/>
      <c r="K107" s="144"/>
      <c r="L107" s="144"/>
      <c r="M107" s="144"/>
      <c r="N107" s="144"/>
      <c r="O107" s="144"/>
      <c r="P107" s="145"/>
      <c r="Q107" s="102"/>
      <c r="R107" s="102"/>
      <c r="T107" s="104"/>
    </row>
    <row r="108" spans="2:20" x14ac:dyDescent="0.25">
      <c r="B108" s="49"/>
      <c r="C108" s="673"/>
      <c r="D108" s="30" t="s">
        <v>27</v>
      </c>
      <c r="E108" s="30" t="s">
        <v>114</v>
      </c>
      <c r="F108" s="30" t="s">
        <v>33</v>
      </c>
      <c r="G108" s="146"/>
      <c r="H108" s="146"/>
      <c r="I108" s="415"/>
      <c r="J108" s="146"/>
      <c r="K108" s="146"/>
      <c r="L108" s="146"/>
      <c r="M108" s="146"/>
      <c r="N108" s="146"/>
      <c r="O108" s="146"/>
      <c r="P108" s="147"/>
      <c r="Q108" s="102"/>
      <c r="R108" s="102"/>
      <c r="T108" s="104"/>
    </row>
    <row r="109" spans="2:20" x14ac:dyDescent="0.25">
      <c r="B109" s="148" t="s">
        <v>115</v>
      </c>
      <c r="C109" s="149" t="s">
        <v>116</v>
      </c>
      <c r="D109" s="150"/>
      <c r="E109" s="151"/>
      <c r="F109" s="151"/>
      <c r="G109" s="151"/>
      <c r="H109" s="152"/>
      <c r="I109" s="416">
        <f>SUM(I110:I123)</f>
        <v>1334.85</v>
      </c>
      <c r="J109" s="152">
        <f t="shared" ref="J109:R109" si="6">SUM(J110:J123)</f>
        <v>0</v>
      </c>
      <c r="K109" s="152">
        <f t="shared" si="6"/>
        <v>638.37</v>
      </c>
      <c r="L109" s="152">
        <f t="shared" si="6"/>
        <v>0</v>
      </c>
      <c r="M109" s="152">
        <f t="shared" si="6"/>
        <v>0</v>
      </c>
      <c r="N109" s="152">
        <f t="shared" si="6"/>
        <v>950.17</v>
      </c>
      <c r="O109" s="152">
        <f t="shared" si="6"/>
        <v>0</v>
      </c>
      <c r="P109" s="152">
        <f t="shared" si="6"/>
        <v>468.79</v>
      </c>
      <c r="Q109" s="152">
        <f t="shared" si="6"/>
        <v>553.62</v>
      </c>
      <c r="R109" s="152">
        <f t="shared" si="6"/>
        <v>0.64</v>
      </c>
      <c r="S109" s="115"/>
      <c r="T109" s="104"/>
    </row>
    <row r="110" spans="2:20" x14ac:dyDescent="0.25">
      <c r="B110" s="26"/>
      <c r="C110" s="674" t="s">
        <v>117</v>
      </c>
      <c r="D110" s="142" t="s">
        <v>23</v>
      </c>
      <c r="E110" s="142" t="s">
        <v>118</v>
      </c>
      <c r="F110" s="142" t="s">
        <v>33</v>
      </c>
      <c r="G110" s="142">
        <v>3</v>
      </c>
      <c r="H110" s="142" t="s">
        <v>64</v>
      </c>
      <c r="I110" s="413"/>
      <c r="J110" s="142"/>
      <c r="K110" s="142"/>
      <c r="L110" s="142"/>
      <c r="M110" s="142"/>
      <c r="N110" s="142"/>
      <c r="O110" s="142"/>
      <c r="P110" s="143"/>
      <c r="Q110" s="102"/>
      <c r="R110" s="102"/>
      <c r="T110" s="104"/>
    </row>
    <row r="111" spans="2:20" x14ac:dyDescent="0.25">
      <c r="B111" s="30"/>
      <c r="C111" s="674"/>
      <c r="D111" s="146" t="s">
        <v>26</v>
      </c>
      <c r="E111" s="146" t="s">
        <v>118</v>
      </c>
      <c r="F111" s="146" t="s">
        <v>33</v>
      </c>
      <c r="G111" s="146">
        <v>3</v>
      </c>
      <c r="H111" s="146" t="s">
        <v>64</v>
      </c>
      <c r="I111" s="415"/>
      <c r="J111" s="146"/>
      <c r="K111" s="146"/>
      <c r="L111" s="146"/>
      <c r="M111" s="146"/>
      <c r="N111" s="146"/>
      <c r="O111" s="146"/>
      <c r="P111" s="147"/>
      <c r="Q111" s="102"/>
      <c r="R111" s="102"/>
      <c r="T111" s="104"/>
    </row>
    <row r="112" spans="2:20" x14ac:dyDescent="0.25">
      <c r="B112" s="26"/>
      <c r="C112" s="674" t="s">
        <v>119</v>
      </c>
      <c r="D112" s="142" t="s">
        <v>23</v>
      </c>
      <c r="E112" s="142" t="s">
        <v>120</v>
      </c>
      <c r="F112" s="142" t="s">
        <v>33</v>
      </c>
      <c r="G112" s="142"/>
      <c r="H112" s="142"/>
      <c r="I112" s="413">
        <v>878.6</v>
      </c>
      <c r="J112" s="142"/>
      <c r="K112" s="142">
        <v>569.80999999999995</v>
      </c>
      <c r="L112" s="142"/>
      <c r="M112" s="142"/>
      <c r="N112" s="142">
        <v>633.21</v>
      </c>
      <c r="O112" s="142"/>
      <c r="P112" s="143">
        <v>312.06</v>
      </c>
      <c r="Q112" s="124">
        <v>502.49</v>
      </c>
      <c r="R112" s="124">
        <v>0.64</v>
      </c>
      <c r="S112" s="125"/>
      <c r="T112" s="104"/>
    </row>
    <row r="113" spans="2:20" x14ac:dyDescent="0.25">
      <c r="B113" s="28"/>
      <c r="C113" s="674"/>
      <c r="D113" s="144" t="s">
        <v>26</v>
      </c>
      <c r="E113" s="144" t="s">
        <v>120</v>
      </c>
      <c r="F113" s="144" t="s">
        <v>33</v>
      </c>
      <c r="G113" s="144"/>
      <c r="H113" s="144"/>
      <c r="I113" s="414">
        <v>2</v>
      </c>
      <c r="J113" s="144"/>
      <c r="K113" s="144"/>
      <c r="L113" s="144"/>
      <c r="M113" s="144"/>
      <c r="N113" s="144"/>
      <c r="O113" s="144"/>
      <c r="P113" s="145"/>
      <c r="Q113" s="102">
        <v>2</v>
      </c>
      <c r="R113" s="102"/>
      <c r="T113" s="104"/>
    </row>
    <row r="114" spans="2:20" x14ac:dyDescent="0.25">
      <c r="B114" s="30"/>
      <c r="C114" s="674"/>
      <c r="D114" s="30" t="s">
        <v>27</v>
      </c>
      <c r="E114" s="30" t="s">
        <v>120</v>
      </c>
      <c r="F114" s="30" t="s">
        <v>33</v>
      </c>
      <c r="G114" s="30"/>
      <c r="H114" s="30"/>
      <c r="I114" s="407"/>
      <c r="J114" s="30"/>
      <c r="K114" s="30"/>
      <c r="L114" s="30"/>
      <c r="M114" s="30"/>
      <c r="N114" s="30"/>
      <c r="O114" s="30"/>
      <c r="P114" s="49"/>
      <c r="Q114" s="102"/>
      <c r="R114" s="102"/>
      <c r="T114" s="104"/>
    </row>
    <row r="115" spans="2:20" x14ac:dyDescent="0.25">
      <c r="B115" s="26"/>
      <c r="C115" s="674" t="s">
        <v>121</v>
      </c>
      <c r="D115" s="142" t="s">
        <v>23</v>
      </c>
      <c r="E115" s="142" t="s">
        <v>122</v>
      </c>
      <c r="F115" s="142">
        <v>2810</v>
      </c>
      <c r="G115" s="142">
        <v>6.1</v>
      </c>
      <c r="H115" s="142" t="s">
        <v>25</v>
      </c>
      <c r="I115" s="413"/>
      <c r="J115" s="142"/>
      <c r="K115" s="142"/>
      <c r="L115" s="142"/>
      <c r="M115" s="142"/>
      <c r="N115" s="142"/>
      <c r="O115" s="142"/>
      <c r="P115" s="143"/>
      <c r="Q115" s="124"/>
      <c r="R115" s="124"/>
      <c r="S115" s="657" t="s">
        <v>268</v>
      </c>
      <c r="T115" s="104"/>
    </row>
    <row r="116" spans="2:20" x14ac:dyDescent="0.25">
      <c r="B116" s="28"/>
      <c r="C116" s="674"/>
      <c r="D116" s="144" t="s">
        <v>26</v>
      </c>
      <c r="E116" s="144" t="s">
        <v>122</v>
      </c>
      <c r="F116" s="144">
        <v>2810</v>
      </c>
      <c r="G116" s="144">
        <v>6.1</v>
      </c>
      <c r="H116" s="144" t="s">
        <v>25</v>
      </c>
      <c r="I116" s="414"/>
      <c r="J116" s="144"/>
      <c r="K116" s="144"/>
      <c r="L116" s="144"/>
      <c r="M116" s="144"/>
      <c r="N116" s="144"/>
      <c r="O116" s="144"/>
      <c r="P116" s="145"/>
      <c r="Q116" s="102"/>
      <c r="R116" s="102"/>
      <c r="S116" s="653"/>
      <c r="T116" s="104"/>
    </row>
    <row r="117" spans="2:20" x14ac:dyDescent="0.25">
      <c r="B117" s="30"/>
      <c r="C117" s="674"/>
      <c r="D117" s="30" t="s">
        <v>27</v>
      </c>
      <c r="E117" s="30" t="s">
        <v>122</v>
      </c>
      <c r="F117" s="30">
        <v>2811</v>
      </c>
      <c r="G117" s="30">
        <v>6.1</v>
      </c>
      <c r="H117" s="30" t="s">
        <v>25</v>
      </c>
      <c r="I117" s="407"/>
      <c r="J117" s="30"/>
      <c r="K117" s="30"/>
      <c r="L117" s="30"/>
      <c r="M117" s="30"/>
      <c r="N117" s="30"/>
      <c r="O117" s="30"/>
      <c r="P117" s="49"/>
      <c r="Q117" s="102"/>
      <c r="R117" s="102"/>
      <c r="S117" s="661"/>
      <c r="T117" s="104"/>
    </row>
    <row r="118" spans="2:20" x14ac:dyDescent="0.25">
      <c r="B118" s="26"/>
      <c r="C118" s="674" t="s">
        <v>123</v>
      </c>
      <c r="D118" s="142" t="s">
        <v>23</v>
      </c>
      <c r="E118" s="142" t="s">
        <v>124</v>
      </c>
      <c r="F118" s="142" t="s">
        <v>33</v>
      </c>
      <c r="G118" s="142"/>
      <c r="H118" s="142"/>
      <c r="I118" s="413">
        <v>98.97</v>
      </c>
      <c r="J118" s="142"/>
      <c r="K118" s="142">
        <v>63.57</v>
      </c>
      <c r="L118" s="142"/>
      <c r="M118" s="142"/>
      <c r="N118" s="142">
        <v>26.39</v>
      </c>
      <c r="O118" s="142"/>
      <c r="P118" s="143">
        <v>94.4</v>
      </c>
      <c r="Q118" s="124">
        <v>41.75</v>
      </c>
      <c r="R118" s="124"/>
      <c r="S118" s="132"/>
      <c r="T118" s="104"/>
    </row>
    <row r="119" spans="2:20" x14ac:dyDescent="0.25">
      <c r="B119" s="28"/>
      <c r="C119" s="674"/>
      <c r="D119" s="144" t="s">
        <v>26</v>
      </c>
      <c r="E119" s="144" t="s">
        <v>124</v>
      </c>
      <c r="F119" s="144" t="s">
        <v>33</v>
      </c>
      <c r="G119" s="144"/>
      <c r="H119" s="144"/>
      <c r="I119" s="414">
        <v>254.48</v>
      </c>
      <c r="J119" s="144"/>
      <c r="K119" s="144">
        <v>0.65</v>
      </c>
      <c r="L119" s="144"/>
      <c r="M119" s="144"/>
      <c r="N119" s="144">
        <v>253.52</v>
      </c>
      <c r="O119" s="144"/>
      <c r="P119" s="145"/>
      <c r="Q119" s="102">
        <v>1.61</v>
      </c>
      <c r="R119" s="102"/>
      <c r="T119" s="104"/>
    </row>
    <row r="120" spans="2:20" x14ac:dyDescent="0.25">
      <c r="B120" s="30"/>
      <c r="C120" s="674"/>
      <c r="D120" s="30" t="s">
        <v>27</v>
      </c>
      <c r="E120" s="30" t="s">
        <v>124</v>
      </c>
      <c r="F120" s="30" t="s">
        <v>33</v>
      </c>
      <c r="G120" s="30"/>
      <c r="H120" s="30"/>
      <c r="I120" s="407"/>
      <c r="J120" s="30"/>
      <c r="K120" s="30"/>
      <c r="L120" s="30"/>
      <c r="M120" s="30"/>
      <c r="N120" s="30"/>
      <c r="O120" s="30"/>
      <c r="P120" s="49"/>
      <c r="Q120" s="102"/>
      <c r="R120" s="102"/>
      <c r="T120" s="104"/>
    </row>
    <row r="121" spans="2:20" x14ac:dyDescent="0.25">
      <c r="B121" s="26"/>
      <c r="C121" s="674" t="s">
        <v>125</v>
      </c>
      <c r="D121" s="142" t="s">
        <v>23</v>
      </c>
      <c r="E121" s="142" t="s">
        <v>126</v>
      </c>
      <c r="F121" s="142" t="s">
        <v>33</v>
      </c>
      <c r="G121" s="142"/>
      <c r="H121" s="142"/>
      <c r="I121" s="413">
        <v>100.8</v>
      </c>
      <c r="J121" s="142"/>
      <c r="K121" s="142">
        <v>4.34</v>
      </c>
      <c r="L121" s="142"/>
      <c r="M121" s="142"/>
      <c r="N121" s="142">
        <v>37.049999999999997</v>
      </c>
      <c r="O121" s="142"/>
      <c r="P121" s="143">
        <v>62.33</v>
      </c>
      <c r="Q121" s="124">
        <v>5.77</v>
      </c>
      <c r="R121" s="124"/>
      <c r="S121" s="125"/>
      <c r="T121" s="104"/>
    </row>
    <row r="122" spans="2:20" x14ac:dyDescent="0.25">
      <c r="B122" s="28"/>
      <c r="C122" s="674"/>
      <c r="D122" s="144" t="s">
        <v>26</v>
      </c>
      <c r="E122" s="144" t="s">
        <v>126</v>
      </c>
      <c r="F122" s="144" t="s">
        <v>33</v>
      </c>
      <c r="G122" s="144"/>
      <c r="H122" s="144"/>
      <c r="I122" s="414"/>
      <c r="J122" s="144"/>
      <c r="K122" s="144"/>
      <c r="L122" s="144"/>
      <c r="M122" s="144"/>
      <c r="N122" s="144"/>
      <c r="O122" s="144"/>
      <c r="P122" s="145"/>
      <c r="Q122" s="102"/>
      <c r="R122" s="102"/>
      <c r="T122" s="104"/>
    </row>
    <row r="123" spans="2:20" x14ac:dyDescent="0.25">
      <c r="B123" s="30"/>
      <c r="C123" s="674"/>
      <c r="D123" s="30" t="s">
        <v>27</v>
      </c>
      <c r="E123" s="30" t="s">
        <v>126</v>
      </c>
      <c r="F123" s="30" t="s">
        <v>33</v>
      </c>
      <c r="G123" s="30"/>
      <c r="H123" s="30"/>
      <c r="I123" s="407"/>
      <c r="J123" s="30"/>
      <c r="K123" s="30"/>
      <c r="L123" s="30"/>
      <c r="M123" s="30"/>
      <c r="N123" s="30"/>
      <c r="O123" s="30"/>
      <c r="P123" s="49"/>
      <c r="Q123" s="102"/>
      <c r="R123" s="102"/>
      <c r="T123" s="104"/>
    </row>
    <row r="124" spans="2:20" x14ac:dyDescent="0.25">
      <c r="B124" s="138" t="s">
        <v>127</v>
      </c>
      <c r="C124" s="153" t="s">
        <v>128</v>
      </c>
      <c r="D124" s="154"/>
      <c r="E124" s="154"/>
      <c r="F124" s="154"/>
      <c r="G124" s="154"/>
      <c r="H124" s="154"/>
      <c r="I124" s="411">
        <f>SUM(I125:I136)</f>
        <v>189.43</v>
      </c>
      <c r="J124" s="154">
        <f t="shared" ref="J124:R124" si="7">SUM(J125:J136)</f>
        <v>0</v>
      </c>
      <c r="K124" s="154">
        <f t="shared" si="7"/>
        <v>40.69</v>
      </c>
      <c r="L124" s="154">
        <f t="shared" si="7"/>
        <v>111.44</v>
      </c>
      <c r="M124" s="154">
        <f t="shared" si="7"/>
        <v>0</v>
      </c>
      <c r="N124" s="154">
        <f t="shared" si="7"/>
        <v>68.45</v>
      </c>
      <c r="O124" s="154">
        <f t="shared" si="7"/>
        <v>0</v>
      </c>
      <c r="P124" s="154">
        <f t="shared" si="7"/>
        <v>0</v>
      </c>
      <c r="Q124" s="154">
        <f t="shared" si="7"/>
        <v>50.23</v>
      </c>
      <c r="R124" s="154">
        <f t="shared" si="7"/>
        <v>0</v>
      </c>
      <c r="S124" s="115"/>
      <c r="T124" s="104"/>
    </row>
    <row r="125" spans="2:20" x14ac:dyDescent="0.25">
      <c r="B125" s="26"/>
      <c r="C125" s="674" t="s">
        <v>129</v>
      </c>
      <c r="D125" s="142" t="s">
        <v>23</v>
      </c>
      <c r="E125" s="142" t="s">
        <v>130</v>
      </c>
      <c r="F125" s="142">
        <v>2902</v>
      </c>
      <c r="G125" s="142">
        <v>6.1</v>
      </c>
      <c r="H125" s="142" t="s">
        <v>51</v>
      </c>
      <c r="I125" s="413">
        <v>71.5</v>
      </c>
      <c r="J125" s="142"/>
      <c r="K125" s="142">
        <v>15.53</v>
      </c>
      <c r="L125" s="142"/>
      <c r="M125" s="142"/>
      <c r="N125" s="142">
        <v>42.31</v>
      </c>
      <c r="O125" s="142"/>
      <c r="P125" s="143"/>
      <c r="Q125" s="102">
        <v>44.72</v>
      </c>
      <c r="R125" s="102"/>
      <c r="T125" s="104"/>
    </row>
    <row r="126" spans="2:20" x14ac:dyDescent="0.25">
      <c r="B126" s="28"/>
      <c r="C126" s="674"/>
      <c r="D126" s="144" t="s">
        <v>26</v>
      </c>
      <c r="E126" s="144" t="s">
        <v>130</v>
      </c>
      <c r="F126" s="144">
        <v>2902</v>
      </c>
      <c r="G126" s="144">
        <v>6.1</v>
      </c>
      <c r="H126" s="144" t="s">
        <v>51</v>
      </c>
      <c r="I126" s="414">
        <v>0.68</v>
      </c>
      <c r="J126" s="144"/>
      <c r="K126" s="144"/>
      <c r="L126" s="144"/>
      <c r="M126" s="144"/>
      <c r="N126" s="144"/>
      <c r="O126" s="144"/>
      <c r="P126" s="145"/>
      <c r="Q126" s="102">
        <v>0.68</v>
      </c>
      <c r="R126" s="102"/>
      <c r="T126" s="104"/>
    </row>
    <row r="127" spans="2:20" x14ac:dyDescent="0.25">
      <c r="B127" s="30"/>
      <c r="C127" s="674"/>
      <c r="D127" s="30" t="s">
        <v>27</v>
      </c>
      <c r="E127" s="30" t="s">
        <v>130</v>
      </c>
      <c r="F127" s="30">
        <v>2588</v>
      </c>
      <c r="G127" s="30">
        <v>6.1</v>
      </c>
      <c r="H127" s="30" t="s">
        <v>131</v>
      </c>
      <c r="I127" s="407"/>
      <c r="J127" s="30"/>
      <c r="K127" s="30"/>
      <c r="L127" s="30"/>
      <c r="M127" s="30"/>
      <c r="N127" s="30"/>
      <c r="O127" s="30"/>
      <c r="P127" s="49"/>
      <c r="Q127" s="102"/>
      <c r="R127" s="102"/>
      <c r="T127" s="104"/>
    </row>
    <row r="128" spans="2:20" x14ac:dyDescent="0.25">
      <c r="B128" s="26"/>
      <c r="C128" s="674" t="s">
        <v>132</v>
      </c>
      <c r="D128" s="142" t="s">
        <v>23</v>
      </c>
      <c r="E128" s="142" t="s">
        <v>133</v>
      </c>
      <c r="F128" s="142">
        <v>3018</v>
      </c>
      <c r="G128" s="142">
        <v>6.1</v>
      </c>
      <c r="H128" s="142" t="s">
        <v>51</v>
      </c>
      <c r="I128" s="413">
        <v>5.81</v>
      </c>
      <c r="J128" s="142"/>
      <c r="K128" s="142">
        <v>25.16</v>
      </c>
      <c r="L128" s="142"/>
      <c r="M128" s="142"/>
      <c r="N128" s="142">
        <v>26.14</v>
      </c>
      <c r="O128" s="142"/>
      <c r="P128" s="143"/>
      <c r="Q128" s="124">
        <v>4.83</v>
      </c>
      <c r="R128" s="124"/>
      <c r="S128" s="125"/>
      <c r="T128" s="104"/>
    </row>
    <row r="129" spans="2:20" x14ac:dyDescent="0.25">
      <c r="B129" s="28"/>
      <c r="C129" s="674"/>
      <c r="D129" s="144" t="s">
        <v>26</v>
      </c>
      <c r="E129" s="144" t="s">
        <v>133</v>
      </c>
      <c r="F129" s="144">
        <v>3018</v>
      </c>
      <c r="G129" s="144">
        <v>6.1</v>
      </c>
      <c r="H129" s="144" t="s">
        <v>51</v>
      </c>
      <c r="I129" s="414"/>
      <c r="J129" s="144"/>
      <c r="K129" s="144"/>
      <c r="L129" s="144"/>
      <c r="M129" s="144"/>
      <c r="N129" s="144"/>
      <c r="O129" s="144"/>
      <c r="P129" s="145"/>
      <c r="Q129" s="102"/>
      <c r="R129" s="102"/>
      <c r="T129" s="104"/>
    </row>
    <row r="130" spans="2:20" x14ac:dyDescent="0.25">
      <c r="B130" s="30"/>
      <c r="C130" s="674"/>
      <c r="D130" s="30" t="s">
        <v>27</v>
      </c>
      <c r="E130" s="30" t="s">
        <v>133</v>
      </c>
      <c r="F130" s="30">
        <v>2783</v>
      </c>
      <c r="G130" s="30">
        <v>6.1</v>
      </c>
      <c r="H130" s="30" t="s">
        <v>131</v>
      </c>
      <c r="I130" s="407"/>
      <c r="J130" s="30"/>
      <c r="K130" s="30"/>
      <c r="L130" s="30"/>
      <c r="M130" s="30"/>
      <c r="N130" s="30"/>
      <c r="O130" s="30"/>
      <c r="P130" s="49"/>
      <c r="Q130" s="102"/>
      <c r="R130" s="102"/>
      <c r="T130" s="104"/>
    </row>
    <row r="131" spans="2:20" x14ac:dyDescent="0.25">
      <c r="B131" s="26"/>
      <c r="C131" s="674" t="s">
        <v>134</v>
      </c>
      <c r="D131" s="142" t="s">
        <v>23</v>
      </c>
      <c r="E131" s="142" t="s">
        <v>135</v>
      </c>
      <c r="F131" s="142">
        <v>2902</v>
      </c>
      <c r="G131" s="142">
        <v>6.1</v>
      </c>
      <c r="H131" s="142" t="s">
        <v>136</v>
      </c>
      <c r="I131" s="413"/>
      <c r="J131" s="142"/>
      <c r="K131" s="142"/>
      <c r="L131" s="142"/>
      <c r="M131" s="142"/>
      <c r="N131" s="142"/>
      <c r="O131" s="142"/>
      <c r="P131" s="143"/>
      <c r="Q131" s="124"/>
      <c r="R131" s="124"/>
      <c r="S131" s="125"/>
      <c r="T131" s="104"/>
    </row>
    <row r="132" spans="2:20" x14ac:dyDescent="0.25">
      <c r="B132" s="28"/>
      <c r="C132" s="674"/>
      <c r="D132" s="144" t="s">
        <v>26</v>
      </c>
      <c r="E132" s="144" t="s">
        <v>135</v>
      </c>
      <c r="F132" s="144">
        <v>2902</v>
      </c>
      <c r="G132" s="144">
        <v>6.1</v>
      </c>
      <c r="H132" s="144" t="s">
        <v>136</v>
      </c>
      <c r="I132" s="414"/>
      <c r="J132" s="144"/>
      <c r="K132" s="144"/>
      <c r="L132" s="144"/>
      <c r="M132" s="144"/>
      <c r="N132" s="144"/>
      <c r="O132" s="144"/>
      <c r="P132" s="145"/>
      <c r="Q132" s="102"/>
      <c r="R132" s="102"/>
      <c r="T132" s="104"/>
    </row>
    <row r="133" spans="2:20" x14ac:dyDescent="0.25">
      <c r="B133" s="30"/>
      <c r="C133" s="674"/>
      <c r="D133" s="30" t="s">
        <v>27</v>
      </c>
      <c r="E133" s="30" t="s">
        <v>135</v>
      </c>
      <c r="F133" s="30">
        <v>2588</v>
      </c>
      <c r="G133" s="30">
        <v>6.1</v>
      </c>
      <c r="H133" s="30" t="s">
        <v>136</v>
      </c>
      <c r="I133" s="407"/>
      <c r="J133" s="30"/>
      <c r="K133" s="30"/>
      <c r="L133" s="30"/>
      <c r="M133" s="30"/>
      <c r="N133" s="30"/>
      <c r="O133" s="30"/>
      <c r="P133" s="49"/>
      <c r="Q133" s="102"/>
      <c r="R133" s="102"/>
      <c r="T133" s="104"/>
    </row>
    <row r="134" spans="2:20" x14ac:dyDescent="0.25">
      <c r="B134" s="60"/>
      <c r="C134" s="666" t="s">
        <v>137</v>
      </c>
      <c r="D134" s="142" t="s">
        <v>23</v>
      </c>
      <c r="E134" s="142" t="s">
        <v>138</v>
      </c>
      <c r="F134" s="142">
        <v>2994</v>
      </c>
      <c r="G134" s="142">
        <v>6.1</v>
      </c>
      <c r="H134" s="142" t="s">
        <v>136</v>
      </c>
      <c r="I134" s="413"/>
      <c r="J134" s="142"/>
      <c r="K134" s="142"/>
      <c r="L134" s="142"/>
      <c r="M134" s="142"/>
      <c r="N134" s="142"/>
      <c r="O134" s="142"/>
      <c r="P134" s="143"/>
      <c r="Q134" s="124"/>
      <c r="R134" s="124"/>
      <c r="S134" s="125"/>
      <c r="T134" s="104"/>
    </row>
    <row r="135" spans="2:20" x14ac:dyDescent="0.25">
      <c r="B135" s="61"/>
      <c r="C135" s="667"/>
      <c r="D135" s="144" t="s">
        <v>26</v>
      </c>
      <c r="E135" s="144" t="s">
        <v>138</v>
      </c>
      <c r="F135" s="144">
        <v>2994</v>
      </c>
      <c r="G135" s="144">
        <v>6.1</v>
      </c>
      <c r="H135" s="144" t="s">
        <v>136</v>
      </c>
      <c r="I135" s="414"/>
      <c r="J135" s="144"/>
      <c r="K135" s="144"/>
      <c r="L135" s="144"/>
      <c r="M135" s="144"/>
      <c r="N135" s="144"/>
      <c r="O135" s="144"/>
      <c r="P135" s="145"/>
      <c r="Q135" s="102"/>
      <c r="R135" s="102"/>
      <c r="T135" s="104"/>
    </row>
    <row r="136" spans="2:20" x14ac:dyDescent="0.25">
      <c r="B136" s="62"/>
      <c r="C136" s="667"/>
      <c r="D136" s="28" t="s">
        <v>27</v>
      </c>
      <c r="E136" s="30" t="s">
        <v>138</v>
      </c>
      <c r="F136" s="30">
        <v>2759</v>
      </c>
      <c r="G136" s="30">
        <v>6.1</v>
      </c>
      <c r="H136" s="30" t="s">
        <v>136</v>
      </c>
      <c r="I136" s="407">
        <v>111.44</v>
      </c>
      <c r="J136" s="30"/>
      <c r="K136" s="30"/>
      <c r="L136" s="30">
        <v>111.44</v>
      </c>
      <c r="M136" s="30"/>
      <c r="N136" s="30"/>
      <c r="O136" s="30"/>
      <c r="P136" s="49"/>
      <c r="Q136" s="102"/>
      <c r="R136" s="102"/>
      <c r="T136" s="104"/>
    </row>
    <row r="137" spans="2:20" x14ac:dyDescent="0.25">
      <c r="B137" s="155" t="s">
        <v>139</v>
      </c>
      <c r="C137" s="156" t="s">
        <v>140</v>
      </c>
      <c r="D137" s="151"/>
      <c r="E137" s="675"/>
      <c r="F137" s="675"/>
      <c r="G137" s="151"/>
      <c r="H137" s="152"/>
      <c r="I137" s="416">
        <f>SUM(I138:I159)</f>
        <v>104036.01999999999</v>
      </c>
      <c r="J137" s="152">
        <f t="shared" ref="J137:R137" si="8">SUM(J138:J159)</f>
        <v>0</v>
      </c>
      <c r="K137" s="152">
        <f t="shared" si="8"/>
        <v>8753.48</v>
      </c>
      <c r="L137" s="152">
        <f t="shared" si="8"/>
        <v>4.37</v>
      </c>
      <c r="M137" s="152">
        <f t="shared" si="8"/>
        <v>0</v>
      </c>
      <c r="N137" s="152">
        <f t="shared" si="8"/>
        <v>62651.78</v>
      </c>
      <c r="O137" s="152">
        <f t="shared" si="8"/>
        <v>0</v>
      </c>
      <c r="P137" s="152">
        <f t="shared" si="8"/>
        <v>28044.430000000004</v>
      </c>
      <c r="Q137" s="152">
        <f t="shared" si="8"/>
        <v>22081.449999999997</v>
      </c>
      <c r="R137" s="152">
        <f t="shared" si="8"/>
        <v>7.9700000000000006</v>
      </c>
      <c r="S137" s="115"/>
      <c r="T137" s="104"/>
    </row>
    <row r="138" spans="2:20" x14ac:dyDescent="0.25">
      <c r="B138" s="157"/>
      <c r="C138" s="676" t="s">
        <v>141</v>
      </c>
      <c r="D138" s="158" t="s">
        <v>23</v>
      </c>
      <c r="E138" s="158" t="s">
        <v>142</v>
      </c>
      <c r="F138" s="158" t="s">
        <v>85</v>
      </c>
      <c r="G138" s="158"/>
      <c r="H138" s="158"/>
      <c r="I138" s="417">
        <v>64047.62</v>
      </c>
      <c r="J138" s="158"/>
      <c r="K138" s="158">
        <v>6859.84</v>
      </c>
      <c r="L138" s="158">
        <v>2.8</v>
      </c>
      <c r="M138" s="158"/>
      <c r="N138" s="158">
        <v>22797.35</v>
      </c>
      <c r="O138" s="158"/>
      <c r="P138" s="159">
        <v>27922.59</v>
      </c>
      <c r="Q138" s="102">
        <v>20181.25</v>
      </c>
      <c r="R138" s="102">
        <v>3.97</v>
      </c>
      <c r="S138" s="653" t="s">
        <v>269</v>
      </c>
      <c r="T138" s="104"/>
    </row>
    <row r="139" spans="2:20" x14ac:dyDescent="0.25">
      <c r="B139" s="160"/>
      <c r="C139" s="677"/>
      <c r="D139" s="161" t="s">
        <v>26</v>
      </c>
      <c r="E139" s="161" t="s">
        <v>142</v>
      </c>
      <c r="F139" s="161" t="s">
        <v>85</v>
      </c>
      <c r="G139" s="161"/>
      <c r="H139" s="161"/>
      <c r="I139" s="418"/>
      <c r="J139" s="161"/>
      <c r="K139" s="161"/>
      <c r="L139" s="161"/>
      <c r="M139" s="161"/>
      <c r="N139" s="161"/>
      <c r="O139" s="161"/>
      <c r="P139" s="162"/>
      <c r="Q139" s="102"/>
      <c r="R139" s="102"/>
      <c r="S139" s="653"/>
      <c r="T139" s="104"/>
    </row>
    <row r="140" spans="2:20" x14ac:dyDescent="0.25">
      <c r="B140" s="163"/>
      <c r="C140" s="678"/>
      <c r="D140" s="164" t="s">
        <v>27</v>
      </c>
      <c r="E140" s="164" t="s">
        <v>142</v>
      </c>
      <c r="F140" s="164" t="s">
        <v>85</v>
      </c>
      <c r="G140" s="164"/>
      <c r="H140" s="164"/>
      <c r="I140" s="419">
        <v>506.27</v>
      </c>
      <c r="J140" s="164"/>
      <c r="K140" s="164"/>
      <c r="L140" s="164">
        <v>1.57</v>
      </c>
      <c r="M140" s="164"/>
      <c r="N140" s="164">
        <v>236.18</v>
      </c>
      <c r="O140" s="164"/>
      <c r="P140" s="165">
        <v>0.9</v>
      </c>
      <c r="Q140" s="102">
        <v>267.62</v>
      </c>
      <c r="R140" s="102"/>
      <c r="S140" s="653"/>
      <c r="T140" s="104"/>
    </row>
    <row r="141" spans="2:20" x14ac:dyDescent="0.25">
      <c r="B141" s="157"/>
      <c r="C141" s="676" t="s">
        <v>143</v>
      </c>
      <c r="D141" s="158" t="s">
        <v>23</v>
      </c>
      <c r="E141" s="158" t="s">
        <v>144</v>
      </c>
      <c r="F141" s="158" t="s">
        <v>85</v>
      </c>
      <c r="G141" s="158"/>
      <c r="H141" s="158"/>
      <c r="I141" s="417"/>
      <c r="J141" s="158"/>
      <c r="K141" s="158"/>
      <c r="L141" s="158"/>
      <c r="M141" s="158"/>
      <c r="N141" s="158"/>
      <c r="O141" s="158"/>
      <c r="P141" s="159"/>
      <c r="Q141" s="124"/>
      <c r="R141" s="124"/>
      <c r="S141" s="125"/>
      <c r="T141" s="104"/>
    </row>
    <row r="142" spans="2:20" x14ac:dyDescent="0.25">
      <c r="B142" s="160"/>
      <c r="C142" s="677"/>
      <c r="D142" s="161" t="s">
        <v>26</v>
      </c>
      <c r="E142" s="161" t="s">
        <v>144</v>
      </c>
      <c r="F142" s="161" t="s">
        <v>85</v>
      </c>
      <c r="G142" s="161"/>
      <c r="H142" s="161"/>
      <c r="I142" s="418"/>
      <c r="J142" s="161"/>
      <c r="K142" s="161"/>
      <c r="L142" s="161"/>
      <c r="M142" s="161"/>
      <c r="N142" s="161"/>
      <c r="O142" s="161"/>
      <c r="P142" s="162"/>
      <c r="Q142" s="102"/>
      <c r="R142" s="102"/>
      <c r="T142" s="104"/>
    </row>
    <row r="143" spans="2:20" x14ac:dyDescent="0.25">
      <c r="B143" s="163"/>
      <c r="C143" s="678"/>
      <c r="D143" s="164" t="s">
        <v>27</v>
      </c>
      <c r="E143" s="164" t="s">
        <v>144</v>
      </c>
      <c r="F143" s="164" t="s">
        <v>85</v>
      </c>
      <c r="G143" s="164"/>
      <c r="H143" s="164"/>
      <c r="I143" s="419"/>
      <c r="J143" s="164"/>
      <c r="K143" s="164"/>
      <c r="L143" s="164"/>
      <c r="M143" s="164"/>
      <c r="N143" s="164"/>
      <c r="O143" s="164"/>
      <c r="P143" s="165"/>
      <c r="Q143" s="102"/>
      <c r="R143" s="102"/>
      <c r="T143" s="104"/>
    </row>
    <row r="144" spans="2:20" x14ac:dyDescent="0.25">
      <c r="B144" s="157"/>
      <c r="C144" s="676" t="s">
        <v>145</v>
      </c>
      <c r="D144" s="158" t="s">
        <v>23</v>
      </c>
      <c r="E144" s="158" t="s">
        <v>146</v>
      </c>
      <c r="F144" s="158" t="s">
        <v>85</v>
      </c>
      <c r="G144" s="158"/>
      <c r="H144" s="158"/>
      <c r="I144" s="417">
        <v>39369.230000000003</v>
      </c>
      <c r="J144" s="158"/>
      <c r="K144" s="158">
        <v>1893.64</v>
      </c>
      <c r="L144" s="158"/>
      <c r="M144" s="158"/>
      <c r="N144" s="158">
        <v>39615.1</v>
      </c>
      <c r="O144" s="158"/>
      <c r="P144" s="159">
        <v>40.380000000000003</v>
      </c>
      <c r="Q144" s="124">
        <v>1603.39</v>
      </c>
      <c r="R144" s="124">
        <v>4</v>
      </c>
      <c r="S144" s="125"/>
      <c r="T144" s="104"/>
    </row>
    <row r="145" spans="2:20" x14ac:dyDescent="0.25">
      <c r="B145" s="160"/>
      <c r="C145" s="677"/>
      <c r="D145" s="161" t="s">
        <v>26</v>
      </c>
      <c r="E145" s="161" t="s">
        <v>146</v>
      </c>
      <c r="F145" s="161" t="s">
        <v>85</v>
      </c>
      <c r="G145" s="161"/>
      <c r="H145" s="161"/>
      <c r="I145" s="418"/>
      <c r="J145" s="161"/>
      <c r="K145" s="161"/>
      <c r="L145" s="161"/>
      <c r="M145" s="161"/>
      <c r="N145" s="161"/>
      <c r="O145" s="161"/>
      <c r="P145" s="162"/>
      <c r="Q145" s="102"/>
      <c r="R145" s="102"/>
      <c r="T145" s="104"/>
    </row>
    <row r="146" spans="2:20" x14ac:dyDescent="0.25">
      <c r="B146" s="163"/>
      <c r="C146" s="678"/>
      <c r="D146" s="164" t="s">
        <v>27</v>
      </c>
      <c r="E146" s="164" t="s">
        <v>146</v>
      </c>
      <c r="F146" s="164" t="s">
        <v>85</v>
      </c>
      <c r="G146" s="164"/>
      <c r="H146" s="164"/>
      <c r="I146" s="419"/>
      <c r="J146" s="164"/>
      <c r="K146" s="164"/>
      <c r="L146" s="164"/>
      <c r="M146" s="164"/>
      <c r="N146" s="164"/>
      <c r="O146" s="164"/>
      <c r="P146" s="165"/>
      <c r="Q146" s="102"/>
      <c r="R146" s="102"/>
      <c r="T146" s="104"/>
    </row>
    <row r="147" spans="2:20" x14ac:dyDescent="0.25">
      <c r="B147" s="157"/>
      <c r="C147" s="676" t="s">
        <v>147</v>
      </c>
      <c r="D147" s="158" t="s">
        <v>23</v>
      </c>
      <c r="E147" s="158" t="s">
        <v>148</v>
      </c>
      <c r="F147" s="158" t="s">
        <v>85</v>
      </c>
      <c r="G147" s="158"/>
      <c r="H147" s="158"/>
      <c r="I147" s="417"/>
      <c r="J147" s="158"/>
      <c r="K147" s="158"/>
      <c r="L147" s="158"/>
      <c r="M147" s="158"/>
      <c r="N147" s="158"/>
      <c r="O147" s="158"/>
      <c r="P147" s="159"/>
      <c r="Q147" s="124"/>
      <c r="R147" s="124"/>
      <c r="S147" s="125"/>
      <c r="T147" s="104"/>
    </row>
    <row r="148" spans="2:20" x14ac:dyDescent="0.25">
      <c r="B148" s="160"/>
      <c r="C148" s="677"/>
      <c r="D148" s="161" t="s">
        <v>26</v>
      </c>
      <c r="E148" s="161" t="s">
        <v>148</v>
      </c>
      <c r="F148" s="161" t="s">
        <v>85</v>
      </c>
      <c r="G148" s="161"/>
      <c r="H148" s="161"/>
      <c r="I148" s="418"/>
      <c r="J148" s="161"/>
      <c r="K148" s="161"/>
      <c r="L148" s="161"/>
      <c r="M148" s="161"/>
      <c r="N148" s="161"/>
      <c r="O148" s="161"/>
      <c r="P148" s="162"/>
      <c r="Q148" s="102"/>
      <c r="R148" s="102"/>
      <c r="T148" s="104"/>
    </row>
    <row r="149" spans="2:20" x14ac:dyDescent="0.25">
      <c r="B149" s="163"/>
      <c r="C149" s="678"/>
      <c r="D149" s="164" t="s">
        <v>27</v>
      </c>
      <c r="E149" s="164" t="s">
        <v>148</v>
      </c>
      <c r="F149" s="164" t="s">
        <v>85</v>
      </c>
      <c r="G149" s="164"/>
      <c r="H149" s="164"/>
      <c r="I149" s="419"/>
      <c r="J149" s="164"/>
      <c r="K149" s="164"/>
      <c r="L149" s="164"/>
      <c r="M149" s="164"/>
      <c r="N149" s="164"/>
      <c r="O149" s="164"/>
      <c r="P149" s="165"/>
      <c r="Q149" s="102"/>
      <c r="R149" s="102"/>
      <c r="T149" s="104"/>
    </row>
    <row r="150" spans="2:20" x14ac:dyDescent="0.25">
      <c r="B150" s="157"/>
      <c r="C150" s="676" t="s">
        <v>149</v>
      </c>
      <c r="D150" s="158" t="s">
        <v>23</v>
      </c>
      <c r="E150" s="158" t="s">
        <v>150</v>
      </c>
      <c r="F150" s="158">
        <v>3082</v>
      </c>
      <c r="G150" s="158">
        <v>9</v>
      </c>
      <c r="H150" s="158"/>
      <c r="I150" s="417"/>
      <c r="J150" s="158"/>
      <c r="K150" s="158"/>
      <c r="L150" s="158"/>
      <c r="M150" s="158"/>
      <c r="N150" s="158"/>
      <c r="O150" s="158"/>
      <c r="P150" s="159"/>
      <c r="Q150" s="124"/>
      <c r="R150" s="124"/>
      <c r="S150" s="125"/>
      <c r="T150" s="104"/>
    </row>
    <row r="151" spans="2:20" x14ac:dyDescent="0.25">
      <c r="B151" s="160"/>
      <c r="C151" s="677"/>
      <c r="D151" s="161" t="s">
        <v>26</v>
      </c>
      <c r="E151" s="161" t="s">
        <v>150</v>
      </c>
      <c r="F151" s="161">
        <v>3082</v>
      </c>
      <c r="G151" s="161">
        <v>9</v>
      </c>
      <c r="H151" s="161"/>
      <c r="I151" s="418"/>
      <c r="J151" s="161"/>
      <c r="K151" s="161"/>
      <c r="L151" s="161"/>
      <c r="M151" s="161"/>
      <c r="N151" s="161"/>
      <c r="O151" s="161"/>
      <c r="P151" s="162"/>
      <c r="Q151" s="102"/>
      <c r="R151" s="102"/>
      <c r="T151" s="104"/>
    </row>
    <row r="152" spans="2:20" x14ac:dyDescent="0.25">
      <c r="B152" s="163"/>
      <c r="C152" s="678"/>
      <c r="D152" s="164" t="s">
        <v>27</v>
      </c>
      <c r="E152" s="164" t="s">
        <v>150</v>
      </c>
      <c r="F152" s="164">
        <v>3077</v>
      </c>
      <c r="G152" s="164">
        <v>9</v>
      </c>
      <c r="H152" s="164"/>
      <c r="I152" s="419"/>
      <c r="J152" s="164"/>
      <c r="K152" s="164"/>
      <c r="L152" s="164"/>
      <c r="M152" s="164"/>
      <c r="N152" s="164"/>
      <c r="O152" s="164"/>
      <c r="P152" s="165"/>
      <c r="Q152" s="102"/>
      <c r="R152" s="102"/>
      <c r="T152" s="104"/>
    </row>
    <row r="153" spans="2:20" x14ac:dyDescent="0.25">
      <c r="B153" s="157"/>
      <c r="C153" s="676" t="s">
        <v>151</v>
      </c>
      <c r="D153" s="158" t="s">
        <v>23</v>
      </c>
      <c r="E153" s="158" t="s">
        <v>152</v>
      </c>
      <c r="F153" s="158" t="s">
        <v>85</v>
      </c>
      <c r="G153" s="158"/>
      <c r="H153" s="158"/>
      <c r="I153" s="417"/>
      <c r="J153" s="158"/>
      <c r="K153" s="158"/>
      <c r="L153" s="158"/>
      <c r="M153" s="158"/>
      <c r="N153" s="158"/>
      <c r="O153" s="158"/>
      <c r="P153" s="159"/>
      <c r="Q153" s="124"/>
      <c r="R153" s="124"/>
      <c r="S153" s="125"/>
      <c r="T153" s="104"/>
    </row>
    <row r="154" spans="2:20" x14ac:dyDescent="0.25">
      <c r="B154" s="160"/>
      <c r="C154" s="677"/>
      <c r="D154" s="161" t="s">
        <v>26</v>
      </c>
      <c r="E154" s="161" t="s">
        <v>152</v>
      </c>
      <c r="F154" s="161" t="s">
        <v>85</v>
      </c>
      <c r="G154" s="161"/>
      <c r="H154" s="161"/>
      <c r="I154" s="418"/>
      <c r="J154" s="161"/>
      <c r="K154" s="161"/>
      <c r="L154" s="161"/>
      <c r="M154" s="161"/>
      <c r="N154" s="161"/>
      <c r="O154" s="161"/>
      <c r="P154" s="162"/>
      <c r="Q154" s="102"/>
      <c r="R154" s="102"/>
      <c r="T154" s="104"/>
    </row>
    <row r="155" spans="2:20" x14ac:dyDescent="0.25">
      <c r="B155" s="163"/>
      <c r="C155" s="678"/>
      <c r="D155" s="164" t="s">
        <v>27</v>
      </c>
      <c r="E155" s="164" t="s">
        <v>152</v>
      </c>
      <c r="F155" s="164" t="s">
        <v>85</v>
      </c>
      <c r="G155" s="164"/>
      <c r="H155" s="164"/>
      <c r="I155" s="419"/>
      <c r="J155" s="164"/>
      <c r="K155" s="164"/>
      <c r="L155" s="164"/>
      <c r="M155" s="164"/>
      <c r="N155" s="164"/>
      <c r="O155" s="164"/>
      <c r="P155" s="165"/>
      <c r="Q155" s="102"/>
      <c r="R155" s="102"/>
      <c r="T155" s="104"/>
    </row>
    <row r="156" spans="2:20" x14ac:dyDescent="0.25">
      <c r="B156" s="157"/>
      <c r="C156" s="684" t="s">
        <v>153</v>
      </c>
      <c r="D156" s="158" t="s">
        <v>23</v>
      </c>
      <c r="E156" s="158" t="s">
        <v>154</v>
      </c>
      <c r="F156" s="158">
        <v>3082</v>
      </c>
      <c r="G156" s="158">
        <v>9</v>
      </c>
      <c r="H156" s="158"/>
      <c r="I156" s="417"/>
      <c r="J156" s="158"/>
      <c r="K156" s="158"/>
      <c r="L156" s="158"/>
      <c r="M156" s="158"/>
      <c r="N156" s="158"/>
      <c r="O156" s="158"/>
      <c r="P156" s="159"/>
      <c r="Q156" s="124"/>
      <c r="R156" s="124"/>
      <c r="S156" s="125"/>
      <c r="T156" s="104"/>
    </row>
    <row r="157" spans="2:20" x14ac:dyDescent="0.25">
      <c r="B157" s="160"/>
      <c r="C157" s="685"/>
      <c r="D157" s="161" t="s">
        <v>26</v>
      </c>
      <c r="E157" s="161" t="s">
        <v>154</v>
      </c>
      <c r="F157" s="161">
        <v>3082</v>
      </c>
      <c r="G157" s="161">
        <v>9</v>
      </c>
      <c r="H157" s="161"/>
      <c r="I157" s="418"/>
      <c r="J157" s="161"/>
      <c r="K157" s="161"/>
      <c r="L157" s="161"/>
      <c r="M157" s="161"/>
      <c r="N157" s="161"/>
      <c r="O157" s="161"/>
      <c r="P157" s="162"/>
      <c r="Q157" s="102"/>
      <c r="R157" s="102"/>
      <c r="T157" s="104"/>
    </row>
    <row r="158" spans="2:20" x14ac:dyDescent="0.25">
      <c r="B158" s="163"/>
      <c r="C158" s="686"/>
      <c r="D158" s="164" t="s">
        <v>27</v>
      </c>
      <c r="E158" s="164" t="s">
        <v>154</v>
      </c>
      <c r="F158" s="164">
        <v>3077</v>
      </c>
      <c r="G158" s="164">
        <v>9</v>
      </c>
      <c r="H158" s="164"/>
      <c r="I158" s="419">
        <v>112.9</v>
      </c>
      <c r="J158" s="164"/>
      <c r="K158" s="164"/>
      <c r="L158" s="164"/>
      <c r="M158" s="164"/>
      <c r="N158" s="164">
        <v>3.15</v>
      </c>
      <c r="O158" s="164"/>
      <c r="P158" s="165">
        <v>80.56</v>
      </c>
      <c r="Q158" s="102">
        <v>29.19</v>
      </c>
      <c r="R158" s="102"/>
      <c r="T158" s="104"/>
    </row>
    <row r="159" spans="2:20" ht="45" x14ac:dyDescent="0.25">
      <c r="B159" s="166"/>
      <c r="C159" s="167" t="s">
        <v>155</v>
      </c>
      <c r="D159" s="158" t="s">
        <v>27</v>
      </c>
      <c r="E159" s="158" t="s">
        <v>156</v>
      </c>
      <c r="F159" s="158" t="s">
        <v>85</v>
      </c>
      <c r="G159" s="158"/>
      <c r="H159" s="158"/>
      <c r="I159" s="417"/>
      <c r="J159" s="158"/>
      <c r="K159" s="158"/>
      <c r="L159" s="158"/>
      <c r="M159" s="158"/>
      <c r="N159" s="158"/>
      <c r="O159" s="158"/>
      <c r="P159" s="159"/>
      <c r="Q159" s="124"/>
      <c r="R159" s="124"/>
      <c r="S159" s="125"/>
      <c r="T159" s="104"/>
    </row>
    <row r="160" spans="2:20" x14ac:dyDescent="0.25">
      <c r="B160" s="168" t="s">
        <v>157</v>
      </c>
      <c r="C160" s="169" t="s">
        <v>158</v>
      </c>
      <c r="D160" s="140"/>
      <c r="E160" s="140"/>
      <c r="F160" s="140"/>
      <c r="G160" s="140"/>
      <c r="H160" s="141"/>
      <c r="I160" s="412">
        <f>SUM(I161:I173)</f>
        <v>596584.89602771623</v>
      </c>
      <c r="J160" s="141">
        <f t="shared" ref="J160:R160" si="9">SUM(J161:J173)</f>
        <v>0</v>
      </c>
      <c r="K160" s="141">
        <f t="shared" si="9"/>
        <v>9023.93</v>
      </c>
      <c r="L160" s="141">
        <f t="shared" si="9"/>
        <v>0</v>
      </c>
      <c r="M160" s="141">
        <f t="shared" si="9"/>
        <v>0</v>
      </c>
      <c r="N160" s="141">
        <f t="shared" si="9"/>
        <v>8137.31</v>
      </c>
      <c r="O160" s="141">
        <f t="shared" si="9"/>
        <v>0</v>
      </c>
      <c r="P160" s="141">
        <f t="shared" si="9"/>
        <v>1062.8700000000001</v>
      </c>
      <c r="Q160" s="141">
        <f t="shared" si="9"/>
        <v>3.8</v>
      </c>
      <c r="R160" s="141">
        <f t="shared" si="9"/>
        <v>57</v>
      </c>
      <c r="S160" s="115"/>
      <c r="T160" s="104"/>
    </row>
    <row r="161" spans="2:20" s="480" customFormat="1" x14ac:dyDescent="0.25">
      <c r="B161" s="592"/>
      <c r="C161" s="679" t="s">
        <v>159</v>
      </c>
      <c r="D161" s="503" t="s">
        <v>23</v>
      </c>
      <c r="E161" s="503" t="s">
        <v>160</v>
      </c>
      <c r="F161" s="503" t="s">
        <v>85</v>
      </c>
      <c r="G161" s="503"/>
      <c r="H161" s="503"/>
      <c r="I161" s="503"/>
      <c r="J161" s="503"/>
      <c r="K161" s="503">
        <v>371.5</v>
      </c>
      <c r="L161" s="503"/>
      <c r="M161" s="503"/>
      <c r="N161" s="503">
        <v>363.5</v>
      </c>
      <c r="O161" s="503"/>
      <c r="P161" s="505">
        <v>8</v>
      </c>
      <c r="Q161" s="477"/>
      <c r="R161" s="477"/>
      <c r="S161" s="683" t="s">
        <v>270</v>
      </c>
      <c r="T161" s="479"/>
    </row>
    <row r="162" spans="2:20" s="480" customFormat="1" x14ac:dyDescent="0.25">
      <c r="B162" s="593"/>
      <c r="C162" s="680"/>
      <c r="D162" s="475" t="s">
        <v>26</v>
      </c>
      <c r="E162" s="475" t="s">
        <v>160</v>
      </c>
      <c r="F162" s="475" t="s">
        <v>85</v>
      </c>
      <c r="G162" s="475"/>
      <c r="H162" s="475"/>
      <c r="I162" s="594">
        <f>'Major wastes'!D32</f>
        <v>48058.469317749506</v>
      </c>
      <c r="J162" s="475"/>
      <c r="K162" s="475"/>
      <c r="L162" s="475"/>
      <c r="M162" s="475"/>
      <c r="N162" s="475"/>
      <c r="O162" s="475"/>
      <c r="P162" s="476"/>
      <c r="Q162" s="477"/>
      <c r="R162" s="477"/>
      <c r="S162" s="683"/>
      <c r="T162" s="479"/>
    </row>
    <row r="163" spans="2:20" s="480" customFormat="1" x14ac:dyDescent="0.25">
      <c r="B163" s="593"/>
      <c r="C163" s="680"/>
      <c r="D163" s="475" t="s">
        <v>27</v>
      </c>
      <c r="E163" s="475" t="s">
        <v>160</v>
      </c>
      <c r="F163" s="475" t="s">
        <v>85</v>
      </c>
      <c r="G163" s="475"/>
      <c r="H163" s="475"/>
      <c r="I163" s="475"/>
      <c r="J163" s="475"/>
      <c r="K163" s="475"/>
      <c r="L163" s="475"/>
      <c r="M163" s="475"/>
      <c r="N163" s="475"/>
      <c r="O163" s="475"/>
      <c r="P163" s="476"/>
      <c r="Q163" s="477"/>
      <c r="R163" s="477"/>
      <c r="S163" s="683"/>
      <c r="T163" s="479"/>
    </row>
    <row r="164" spans="2:20" s="480" customFormat="1" x14ac:dyDescent="0.25">
      <c r="B164" s="502"/>
      <c r="C164" s="679" t="s">
        <v>161</v>
      </c>
      <c r="D164" s="503" t="s">
        <v>23</v>
      </c>
      <c r="E164" s="503" t="s">
        <v>162</v>
      </c>
      <c r="F164" s="503" t="s">
        <v>85</v>
      </c>
      <c r="G164" s="503"/>
      <c r="H164" s="503"/>
      <c r="I164" s="504">
        <f>'Major wastes'!D29</f>
        <v>172645.52670996665</v>
      </c>
      <c r="J164" s="503"/>
      <c r="K164" s="503">
        <v>7244.89</v>
      </c>
      <c r="L164" s="503"/>
      <c r="M164" s="503"/>
      <c r="N164" s="503">
        <v>6688.67</v>
      </c>
      <c r="O164" s="503"/>
      <c r="P164" s="505">
        <v>664.57</v>
      </c>
      <c r="Q164" s="506">
        <v>3.8</v>
      </c>
      <c r="R164" s="506">
        <v>57</v>
      </c>
      <c r="S164" s="682" t="s">
        <v>271</v>
      </c>
      <c r="T164" s="479"/>
    </row>
    <row r="165" spans="2:20" s="480" customFormat="1" x14ac:dyDescent="0.25">
      <c r="B165" s="474"/>
      <c r="C165" s="680"/>
      <c r="D165" s="475" t="s">
        <v>26</v>
      </c>
      <c r="E165" s="475" t="s">
        <v>162</v>
      </c>
      <c r="F165" s="475" t="s">
        <v>85</v>
      </c>
      <c r="G165" s="475"/>
      <c r="H165" s="475"/>
      <c r="I165" s="475"/>
      <c r="J165" s="475"/>
      <c r="K165" s="475"/>
      <c r="L165" s="475"/>
      <c r="M165" s="475"/>
      <c r="N165" s="475"/>
      <c r="O165" s="475"/>
      <c r="P165" s="476"/>
      <c r="Q165" s="477"/>
      <c r="R165" s="477"/>
      <c r="S165" s="683"/>
      <c r="T165" s="479"/>
    </row>
    <row r="166" spans="2:20" s="480" customFormat="1" x14ac:dyDescent="0.25">
      <c r="B166" s="507"/>
      <c r="C166" s="681"/>
      <c r="D166" s="508" t="s">
        <v>27</v>
      </c>
      <c r="E166" s="508" t="s">
        <v>162</v>
      </c>
      <c r="F166" s="508" t="s">
        <v>85</v>
      </c>
      <c r="G166" s="508"/>
      <c r="H166" s="508"/>
      <c r="I166" s="508"/>
      <c r="J166" s="508"/>
      <c r="K166" s="508"/>
      <c r="L166" s="508"/>
      <c r="M166" s="508"/>
      <c r="N166" s="508"/>
      <c r="O166" s="508"/>
      <c r="P166" s="509"/>
      <c r="Q166" s="477"/>
      <c r="R166" s="477"/>
      <c r="S166" s="683"/>
      <c r="T166" s="479"/>
    </row>
    <row r="167" spans="2:20" s="480" customFormat="1" ht="30" x14ac:dyDescent="0.25">
      <c r="B167" s="474"/>
      <c r="C167" s="490" t="s">
        <v>646</v>
      </c>
      <c r="D167" s="475"/>
      <c r="E167" s="475" t="s">
        <v>331</v>
      </c>
      <c r="F167" s="475"/>
      <c r="G167" s="475"/>
      <c r="H167" s="475"/>
      <c r="I167" s="481">
        <v>375813</v>
      </c>
      <c r="J167" s="475"/>
      <c r="K167" s="475"/>
      <c r="L167" s="475"/>
      <c r="M167" s="475"/>
      <c r="N167" s="475"/>
      <c r="O167" s="475"/>
      <c r="P167" s="476"/>
      <c r="Q167" s="477"/>
      <c r="R167" s="477"/>
      <c r="S167" s="478"/>
      <c r="T167" s="479"/>
    </row>
    <row r="168" spans="2:20" x14ac:dyDescent="0.25">
      <c r="B168" s="60"/>
      <c r="C168" s="668" t="s">
        <v>163</v>
      </c>
      <c r="D168" s="142" t="s">
        <v>23</v>
      </c>
      <c r="E168" s="142" t="s">
        <v>164</v>
      </c>
      <c r="F168" s="142">
        <v>3082</v>
      </c>
      <c r="G168" s="142">
        <v>9</v>
      </c>
      <c r="H168" s="142"/>
      <c r="I168" s="413"/>
      <c r="J168" s="142"/>
      <c r="K168" s="142"/>
      <c r="L168" s="142"/>
      <c r="M168" s="142"/>
      <c r="N168" s="142"/>
      <c r="O168" s="142"/>
      <c r="P168" s="143"/>
      <c r="Q168" s="124"/>
      <c r="R168" s="124"/>
      <c r="S168" s="657" t="s">
        <v>270</v>
      </c>
      <c r="T168" s="104"/>
    </row>
    <row r="169" spans="2:20" x14ac:dyDescent="0.25">
      <c r="B169" s="61"/>
      <c r="C169" s="669"/>
      <c r="D169" s="144" t="s">
        <v>26</v>
      </c>
      <c r="E169" s="144" t="s">
        <v>164</v>
      </c>
      <c r="F169" s="144">
        <v>3082</v>
      </c>
      <c r="G169" s="144">
        <v>9</v>
      </c>
      <c r="H169" s="144"/>
      <c r="I169" s="414"/>
      <c r="J169" s="144"/>
      <c r="K169" s="144"/>
      <c r="L169" s="144"/>
      <c r="M169" s="144"/>
      <c r="N169" s="144"/>
      <c r="O169" s="144"/>
      <c r="P169" s="145"/>
      <c r="Q169" s="102"/>
      <c r="R169" s="102"/>
      <c r="S169" s="653"/>
      <c r="T169" s="104"/>
    </row>
    <row r="170" spans="2:20" x14ac:dyDescent="0.25">
      <c r="B170" s="62"/>
      <c r="C170" s="670"/>
      <c r="D170" s="146" t="s">
        <v>27</v>
      </c>
      <c r="E170" s="146" t="s">
        <v>164</v>
      </c>
      <c r="F170" s="146">
        <v>3077</v>
      </c>
      <c r="G170" s="146">
        <v>9</v>
      </c>
      <c r="H170" s="146"/>
      <c r="I170" s="415"/>
      <c r="J170" s="146"/>
      <c r="K170" s="146"/>
      <c r="L170" s="146"/>
      <c r="M170" s="146"/>
      <c r="N170" s="146"/>
      <c r="O170" s="146"/>
      <c r="P170" s="147"/>
      <c r="Q170" s="102"/>
      <c r="R170" s="102"/>
      <c r="S170" s="653"/>
      <c r="T170" s="104"/>
    </row>
    <row r="171" spans="2:20" x14ac:dyDescent="0.25">
      <c r="B171" s="60"/>
      <c r="C171" s="668" t="s">
        <v>165</v>
      </c>
      <c r="D171" s="142" t="s">
        <v>23</v>
      </c>
      <c r="E171" s="142" t="s">
        <v>166</v>
      </c>
      <c r="F171" s="142" t="s">
        <v>85</v>
      </c>
      <c r="G171" s="142"/>
      <c r="H171" s="142"/>
      <c r="I171" s="413">
        <v>67.900000000000006</v>
      </c>
      <c r="J171" s="142"/>
      <c r="K171" s="142">
        <v>1407.54</v>
      </c>
      <c r="L171" s="142"/>
      <c r="M171" s="142"/>
      <c r="N171" s="142">
        <v>1085.1400000000001</v>
      </c>
      <c r="O171" s="142"/>
      <c r="P171" s="143">
        <v>390.3</v>
      </c>
      <c r="Q171" s="124"/>
      <c r="R171" s="124"/>
      <c r="S171" s="657" t="s">
        <v>270</v>
      </c>
      <c r="T171" s="104"/>
    </row>
    <row r="172" spans="2:20" x14ac:dyDescent="0.25">
      <c r="B172" s="61"/>
      <c r="C172" s="669"/>
      <c r="D172" s="144" t="s">
        <v>26</v>
      </c>
      <c r="E172" s="144" t="s">
        <v>166</v>
      </c>
      <c r="F172" s="144" t="s">
        <v>85</v>
      </c>
      <c r="G172" s="144"/>
      <c r="H172" s="144"/>
      <c r="I172" s="414"/>
      <c r="J172" s="144"/>
      <c r="K172" s="144"/>
      <c r="L172" s="144"/>
      <c r="M172" s="144"/>
      <c r="N172" s="144"/>
      <c r="O172" s="144"/>
      <c r="P172" s="145"/>
      <c r="Q172" s="102"/>
      <c r="R172" s="102"/>
      <c r="S172" s="653"/>
      <c r="T172" s="104"/>
    </row>
    <row r="173" spans="2:20" x14ac:dyDescent="0.25">
      <c r="B173" s="62"/>
      <c r="C173" s="670"/>
      <c r="D173" s="146" t="s">
        <v>27</v>
      </c>
      <c r="E173" s="146" t="s">
        <v>166</v>
      </c>
      <c r="F173" s="146" t="s">
        <v>85</v>
      </c>
      <c r="G173" s="146"/>
      <c r="H173" s="146"/>
      <c r="I173" s="415"/>
      <c r="J173" s="146"/>
      <c r="K173" s="146"/>
      <c r="L173" s="146"/>
      <c r="M173" s="146"/>
      <c r="N173" s="146"/>
      <c r="O173" s="146"/>
      <c r="P173" s="147"/>
      <c r="Q173" s="102"/>
      <c r="R173" s="102"/>
      <c r="S173" s="661"/>
      <c r="T173" s="104"/>
    </row>
    <row r="174" spans="2:20" x14ac:dyDescent="0.25">
      <c r="B174" s="170" t="s">
        <v>23</v>
      </c>
      <c r="C174" s="169" t="s">
        <v>167</v>
      </c>
      <c r="D174" s="140"/>
      <c r="E174" s="140"/>
      <c r="F174" s="140"/>
      <c r="G174" s="140"/>
      <c r="H174" s="141"/>
      <c r="I174" s="412">
        <f>SUM(I175:I178)</f>
        <v>0</v>
      </c>
      <c r="J174" s="141">
        <f t="shared" ref="J174:R174" si="10">SUM(J175:J178)</f>
        <v>0</v>
      </c>
      <c r="K174" s="141">
        <f t="shared" si="10"/>
        <v>0</v>
      </c>
      <c r="L174" s="141">
        <f t="shared" si="10"/>
        <v>0</v>
      </c>
      <c r="M174" s="141">
        <f t="shared" si="10"/>
        <v>0</v>
      </c>
      <c r="N174" s="141">
        <f t="shared" si="10"/>
        <v>0</v>
      </c>
      <c r="O174" s="141">
        <f t="shared" si="10"/>
        <v>0</v>
      </c>
      <c r="P174" s="141">
        <f t="shared" si="10"/>
        <v>0</v>
      </c>
      <c r="Q174" s="141">
        <f t="shared" si="10"/>
        <v>0</v>
      </c>
      <c r="R174" s="141">
        <f t="shared" si="10"/>
        <v>0</v>
      </c>
      <c r="S174" s="171"/>
      <c r="T174" s="104"/>
    </row>
    <row r="175" spans="2:20" x14ac:dyDescent="0.25">
      <c r="B175" s="60"/>
      <c r="C175" s="668" t="s">
        <v>168</v>
      </c>
      <c r="D175" s="26" t="s">
        <v>23</v>
      </c>
      <c r="E175" s="26" t="s">
        <v>169</v>
      </c>
      <c r="F175" s="26" t="s">
        <v>85</v>
      </c>
      <c r="G175" s="26"/>
      <c r="H175" s="26"/>
      <c r="I175" s="405"/>
      <c r="J175" s="26"/>
      <c r="K175" s="26"/>
      <c r="L175" s="26"/>
      <c r="M175" s="26"/>
      <c r="N175" s="26"/>
      <c r="O175" s="26"/>
      <c r="P175" s="47"/>
      <c r="Q175" s="102"/>
      <c r="R175" s="102"/>
      <c r="T175" s="104"/>
    </row>
    <row r="176" spans="2:20" x14ac:dyDescent="0.25">
      <c r="B176" s="62"/>
      <c r="C176" s="670"/>
      <c r="D176" s="30" t="s">
        <v>26</v>
      </c>
      <c r="E176" s="30" t="s">
        <v>169</v>
      </c>
      <c r="F176" s="30" t="s">
        <v>85</v>
      </c>
      <c r="G176" s="30"/>
      <c r="H176" s="30"/>
      <c r="I176" s="407"/>
      <c r="J176" s="30"/>
      <c r="K176" s="30"/>
      <c r="L176" s="30"/>
      <c r="M176" s="30"/>
      <c r="N176" s="30"/>
      <c r="O176" s="30"/>
      <c r="P176" s="49"/>
      <c r="Q176" s="102"/>
      <c r="R176" s="102"/>
      <c r="T176" s="104"/>
    </row>
    <row r="177" spans="2:20" x14ac:dyDescent="0.25">
      <c r="B177" s="60"/>
      <c r="C177" s="668" t="s">
        <v>170</v>
      </c>
      <c r="D177" s="26" t="s">
        <v>23</v>
      </c>
      <c r="E177" s="26" t="s">
        <v>171</v>
      </c>
      <c r="F177" s="26" t="s">
        <v>85</v>
      </c>
      <c r="G177" s="26"/>
      <c r="H177" s="26"/>
      <c r="I177" s="405"/>
      <c r="J177" s="26"/>
      <c r="K177" s="26"/>
      <c r="L177" s="26"/>
      <c r="M177" s="26"/>
      <c r="N177" s="26"/>
      <c r="O177" s="26"/>
      <c r="P177" s="47"/>
      <c r="Q177" s="124"/>
      <c r="R177" s="124"/>
      <c r="S177" s="125"/>
      <c r="T177" s="104"/>
    </row>
    <row r="178" spans="2:20" x14ac:dyDescent="0.25">
      <c r="B178" s="62"/>
      <c r="C178" s="670"/>
      <c r="D178" s="30" t="s">
        <v>26</v>
      </c>
      <c r="E178" s="30" t="s">
        <v>171</v>
      </c>
      <c r="F178" s="30" t="s">
        <v>85</v>
      </c>
      <c r="G178" s="30"/>
      <c r="H178" s="30"/>
      <c r="I178" s="407"/>
      <c r="J178" s="30"/>
      <c r="K178" s="30"/>
      <c r="L178" s="30"/>
      <c r="M178" s="30"/>
      <c r="N178" s="30"/>
      <c r="O178" s="30"/>
      <c r="P178" s="49"/>
      <c r="Q178" s="102"/>
      <c r="R178" s="102"/>
      <c r="T178" s="104"/>
    </row>
    <row r="179" spans="2:20" x14ac:dyDescent="0.25">
      <c r="B179" s="170" t="s">
        <v>172</v>
      </c>
      <c r="C179" s="169" t="s">
        <v>173</v>
      </c>
      <c r="D179" s="140"/>
      <c r="E179" s="140"/>
      <c r="F179" s="140"/>
      <c r="G179" s="140"/>
      <c r="H179" s="141"/>
      <c r="I179" s="412">
        <f>SUM(I180:I209)</f>
        <v>8883.4</v>
      </c>
      <c r="J179" s="141">
        <f t="shared" ref="J179:R179" si="11">SUM(J180:J209)</f>
        <v>0</v>
      </c>
      <c r="K179" s="141">
        <f t="shared" si="11"/>
        <v>1285.2000000000003</v>
      </c>
      <c r="L179" s="141">
        <f t="shared" si="11"/>
        <v>0</v>
      </c>
      <c r="M179" s="141">
        <f t="shared" si="11"/>
        <v>0</v>
      </c>
      <c r="N179" s="141">
        <f t="shared" si="11"/>
        <v>9474.41</v>
      </c>
      <c r="O179" s="141">
        <f t="shared" si="11"/>
        <v>0</v>
      </c>
      <c r="P179" s="141">
        <f t="shared" si="11"/>
        <v>612.38</v>
      </c>
      <c r="Q179" s="141">
        <f t="shared" si="11"/>
        <v>81.81</v>
      </c>
      <c r="R179" s="141">
        <f t="shared" si="11"/>
        <v>0</v>
      </c>
      <c r="S179" s="115"/>
      <c r="T179" s="104"/>
    </row>
    <row r="180" spans="2:20" x14ac:dyDescent="0.25">
      <c r="B180" s="60"/>
      <c r="C180" s="668" t="s">
        <v>174</v>
      </c>
      <c r="D180" s="142" t="s">
        <v>23</v>
      </c>
      <c r="E180" s="142" t="s">
        <v>175</v>
      </c>
      <c r="F180" s="142">
        <v>2315</v>
      </c>
      <c r="G180" s="142">
        <v>9</v>
      </c>
      <c r="H180" s="142" t="s">
        <v>131</v>
      </c>
      <c r="I180" s="413">
        <v>801.7</v>
      </c>
      <c r="J180" s="142"/>
      <c r="K180" s="142">
        <v>1063.23</v>
      </c>
      <c r="L180" s="142"/>
      <c r="M180" s="142"/>
      <c r="N180" s="142">
        <v>1863</v>
      </c>
      <c r="O180" s="142"/>
      <c r="P180" s="143">
        <v>0.03</v>
      </c>
      <c r="Q180" s="102">
        <v>1.9</v>
      </c>
      <c r="R180" s="102"/>
      <c r="T180" s="104"/>
    </row>
    <row r="181" spans="2:20" x14ac:dyDescent="0.25">
      <c r="B181" s="61"/>
      <c r="C181" s="669"/>
      <c r="D181" s="144" t="s">
        <v>26</v>
      </c>
      <c r="E181" s="144" t="s">
        <v>175</v>
      </c>
      <c r="F181" s="144">
        <v>2315</v>
      </c>
      <c r="G181" s="144">
        <v>9</v>
      </c>
      <c r="H181" s="144" t="s">
        <v>131</v>
      </c>
      <c r="I181" s="414"/>
      <c r="J181" s="144"/>
      <c r="K181" s="144"/>
      <c r="L181" s="144"/>
      <c r="M181" s="144"/>
      <c r="N181" s="144"/>
      <c r="O181" s="144"/>
      <c r="P181" s="145"/>
      <c r="Q181" s="102"/>
      <c r="R181" s="102"/>
      <c r="T181" s="104"/>
    </row>
    <row r="182" spans="2:20" x14ac:dyDescent="0.25">
      <c r="B182" s="62"/>
      <c r="C182" s="670"/>
      <c r="D182" s="146" t="s">
        <v>27</v>
      </c>
      <c r="E182" s="146" t="s">
        <v>175</v>
      </c>
      <c r="F182" s="146">
        <v>2315</v>
      </c>
      <c r="G182" s="146">
        <v>9</v>
      </c>
      <c r="H182" s="146" t="s">
        <v>131</v>
      </c>
      <c r="I182" s="415">
        <v>704.99</v>
      </c>
      <c r="J182" s="146"/>
      <c r="K182" s="146">
        <v>151.94</v>
      </c>
      <c r="L182" s="146"/>
      <c r="M182" s="146"/>
      <c r="N182" s="146">
        <v>229.69</v>
      </c>
      <c r="O182" s="146"/>
      <c r="P182" s="147">
        <v>612.35</v>
      </c>
      <c r="Q182" s="102">
        <v>14.89</v>
      </c>
      <c r="R182" s="102"/>
      <c r="T182" s="104"/>
    </row>
    <row r="183" spans="2:20" x14ac:dyDescent="0.25">
      <c r="B183" s="60"/>
      <c r="C183" s="668" t="s">
        <v>176</v>
      </c>
      <c r="D183" s="142" t="s">
        <v>23</v>
      </c>
      <c r="E183" s="142" t="s">
        <v>177</v>
      </c>
      <c r="F183" s="142">
        <v>2315</v>
      </c>
      <c r="G183" s="142">
        <v>9</v>
      </c>
      <c r="H183" s="142" t="s">
        <v>131</v>
      </c>
      <c r="I183" s="413"/>
      <c r="J183" s="142"/>
      <c r="K183" s="142"/>
      <c r="L183" s="142"/>
      <c r="M183" s="142"/>
      <c r="N183" s="142"/>
      <c r="O183" s="142"/>
      <c r="P183" s="143"/>
      <c r="Q183" s="124"/>
      <c r="R183" s="124"/>
      <c r="S183" s="125"/>
      <c r="T183" s="104"/>
    </row>
    <row r="184" spans="2:20" x14ac:dyDescent="0.25">
      <c r="B184" s="61"/>
      <c r="C184" s="669"/>
      <c r="D184" s="144" t="s">
        <v>26</v>
      </c>
      <c r="E184" s="144" t="s">
        <v>177</v>
      </c>
      <c r="F184" s="144">
        <v>2315</v>
      </c>
      <c r="G184" s="144">
        <v>9</v>
      </c>
      <c r="H184" s="144" t="s">
        <v>131</v>
      </c>
      <c r="I184" s="414"/>
      <c r="J184" s="144"/>
      <c r="K184" s="144"/>
      <c r="L184" s="144"/>
      <c r="M184" s="144"/>
      <c r="N184" s="144"/>
      <c r="O184" s="144"/>
      <c r="P184" s="145"/>
      <c r="Q184" s="102"/>
      <c r="R184" s="102"/>
      <c r="T184" s="104"/>
    </row>
    <row r="185" spans="2:20" x14ac:dyDescent="0.25">
      <c r="B185" s="62"/>
      <c r="C185" s="670"/>
      <c r="D185" s="146" t="s">
        <v>27</v>
      </c>
      <c r="E185" s="146" t="s">
        <v>177</v>
      </c>
      <c r="F185" s="146">
        <v>2315</v>
      </c>
      <c r="G185" s="146">
        <v>9</v>
      </c>
      <c r="H185" s="146" t="s">
        <v>131</v>
      </c>
      <c r="I185" s="415"/>
      <c r="J185" s="146"/>
      <c r="K185" s="146"/>
      <c r="L185" s="146"/>
      <c r="M185" s="146"/>
      <c r="N185" s="146"/>
      <c r="O185" s="146"/>
      <c r="P185" s="147"/>
      <c r="Q185" s="102"/>
      <c r="R185" s="102"/>
      <c r="T185" s="104"/>
    </row>
    <row r="186" spans="2:20" x14ac:dyDescent="0.25">
      <c r="B186" s="60"/>
      <c r="C186" s="668" t="s">
        <v>178</v>
      </c>
      <c r="D186" s="142" t="s">
        <v>23</v>
      </c>
      <c r="E186" s="142" t="s">
        <v>179</v>
      </c>
      <c r="F186" s="142">
        <v>3082</v>
      </c>
      <c r="G186" s="142">
        <v>9</v>
      </c>
      <c r="H186" s="142"/>
      <c r="I186" s="413"/>
      <c r="J186" s="142"/>
      <c r="K186" s="142"/>
      <c r="L186" s="142"/>
      <c r="M186" s="142"/>
      <c r="N186" s="142"/>
      <c r="O186" s="142"/>
      <c r="P186" s="143"/>
      <c r="Q186" s="124"/>
      <c r="R186" s="124"/>
      <c r="S186" s="125"/>
      <c r="T186" s="104"/>
    </row>
    <row r="187" spans="2:20" x14ac:dyDescent="0.25">
      <c r="B187" s="61"/>
      <c r="C187" s="669"/>
      <c r="D187" s="144" t="s">
        <v>26</v>
      </c>
      <c r="E187" s="144" t="s">
        <v>179</v>
      </c>
      <c r="F187" s="144">
        <v>3082</v>
      </c>
      <c r="G187" s="144">
        <v>9</v>
      </c>
      <c r="H187" s="144"/>
      <c r="I187" s="414"/>
      <c r="J187" s="144"/>
      <c r="K187" s="144"/>
      <c r="L187" s="144"/>
      <c r="M187" s="144"/>
      <c r="N187" s="144"/>
      <c r="O187" s="144"/>
      <c r="P187" s="145"/>
      <c r="Q187" s="102"/>
      <c r="R187" s="102"/>
      <c r="T187" s="104"/>
    </row>
    <row r="188" spans="2:20" x14ac:dyDescent="0.25">
      <c r="B188" s="62"/>
      <c r="C188" s="670"/>
      <c r="D188" s="146" t="s">
        <v>27</v>
      </c>
      <c r="E188" s="146" t="s">
        <v>179</v>
      </c>
      <c r="F188" s="146">
        <v>3077</v>
      </c>
      <c r="G188" s="146">
        <v>9</v>
      </c>
      <c r="H188" s="146"/>
      <c r="I188" s="415"/>
      <c r="J188" s="146"/>
      <c r="K188" s="146"/>
      <c r="L188" s="146"/>
      <c r="M188" s="146"/>
      <c r="N188" s="146"/>
      <c r="O188" s="146"/>
      <c r="P188" s="147"/>
      <c r="Q188" s="102"/>
      <c r="R188" s="102"/>
      <c r="T188" s="104"/>
    </row>
    <row r="189" spans="2:20" x14ac:dyDescent="0.25">
      <c r="B189" s="60"/>
      <c r="C189" s="668" t="s">
        <v>180</v>
      </c>
      <c r="D189" s="142" t="s">
        <v>23</v>
      </c>
      <c r="E189" s="142" t="s">
        <v>181</v>
      </c>
      <c r="F189" s="142">
        <v>2810</v>
      </c>
      <c r="G189" s="142">
        <v>6.1</v>
      </c>
      <c r="H189" s="142" t="s">
        <v>25</v>
      </c>
      <c r="I189" s="413"/>
      <c r="J189" s="142"/>
      <c r="K189" s="142"/>
      <c r="L189" s="142"/>
      <c r="M189" s="142"/>
      <c r="N189" s="142"/>
      <c r="O189" s="142"/>
      <c r="P189" s="143"/>
      <c r="Q189" s="124"/>
      <c r="R189" s="124"/>
      <c r="S189" s="125"/>
      <c r="T189" s="104"/>
    </row>
    <row r="190" spans="2:20" x14ac:dyDescent="0.25">
      <c r="B190" s="61"/>
      <c r="C190" s="669"/>
      <c r="D190" s="144" t="s">
        <v>26</v>
      </c>
      <c r="E190" s="144" t="s">
        <v>181</v>
      </c>
      <c r="F190" s="144">
        <v>2810</v>
      </c>
      <c r="G190" s="144">
        <v>6.1</v>
      </c>
      <c r="H190" s="144" t="s">
        <v>25</v>
      </c>
      <c r="I190" s="414"/>
      <c r="J190" s="144"/>
      <c r="K190" s="144"/>
      <c r="L190" s="144"/>
      <c r="M190" s="144"/>
      <c r="N190" s="144"/>
      <c r="O190" s="144"/>
      <c r="P190" s="145"/>
      <c r="Q190" s="102"/>
      <c r="R190" s="102"/>
      <c r="T190" s="104"/>
    </row>
    <row r="191" spans="2:20" x14ac:dyDescent="0.25">
      <c r="B191" s="62"/>
      <c r="C191" s="670"/>
      <c r="D191" s="146" t="s">
        <v>27</v>
      </c>
      <c r="E191" s="146" t="s">
        <v>181</v>
      </c>
      <c r="F191" s="146">
        <v>2811</v>
      </c>
      <c r="G191" s="146">
        <v>6.1</v>
      </c>
      <c r="H191" s="146" t="s">
        <v>25</v>
      </c>
      <c r="I191" s="415"/>
      <c r="J191" s="146"/>
      <c r="K191" s="146"/>
      <c r="L191" s="146"/>
      <c r="M191" s="146"/>
      <c r="N191" s="146"/>
      <c r="O191" s="146"/>
      <c r="P191" s="147"/>
      <c r="Q191" s="102"/>
      <c r="R191" s="102"/>
      <c r="T191" s="104"/>
    </row>
    <row r="192" spans="2:20" x14ac:dyDescent="0.25">
      <c r="B192" s="60"/>
      <c r="C192" s="668" t="s">
        <v>182</v>
      </c>
      <c r="D192" s="142" t="s">
        <v>23</v>
      </c>
      <c r="E192" s="142" t="s">
        <v>183</v>
      </c>
      <c r="F192" s="142">
        <v>2821</v>
      </c>
      <c r="G192" s="142">
        <v>6.1</v>
      </c>
      <c r="H192" s="142" t="s">
        <v>64</v>
      </c>
      <c r="I192" s="413"/>
      <c r="J192" s="142"/>
      <c r="K192" s="142"/>
      <c r="L192" s="142"/>
      <c r="M192" s="142"/>
      <c r="N192" s="142"/>
      <c r="O192" s="142"/>
      <c r="P192" s="143"/>
      <c r="Q192" s="124"/>
      <c r="R192" s="124"/>
      <c r="S192" s="125"/>
      <c r="T192" s="104"/>
    </row>
    <row r="193" spans="2:20" x14ac:dyDescent="0.25">
      <c r="B193" s="61"/>
      <c r="C193" s="669"/>
      <c r="D193" s="144" t="s">
        <v>26</v>
      </c>
      <c r="E193" s="144" t="s">
        <v>183</v>
      </c>
      <c r="F193" s="144">
        <v>2821</v>
      </c>
      <c r="G193" s="144">
        <v>6.1</v>
      </c>
      <c r="H193" s="144" t="s">
        <v>64</v>
      </c>
      <c r="I193" s="414"/>
      <c r="J193" s="144"/>
      <c r="K193" s="144"/>
      <c r="L193" s="144"/>
      <c r="M193" s="144"/>
      <c r="N193" s="144"/>
      <c r="O193" s="144"/>
      <c r="P193" s="145"/>
      <c r="Q193" s="102"/>
      <c r="R193" s="102"/>
      <c r="T193" s="104"/>
    </row>
    <row r="194" spans="2:20" x14ac:dyDescent="0.25">
      <c r="B194" s="61"/>
      <c r="C194" s="669"/>
      <c r="D194" s="144" t="s">
        <v>27</v>
      </c>
      <c r="E194" s="144" t="s">
        <v>183</v>
      </c>
      <c r="F194" s="144">
        <v>1671</v>
      </c>
      <c r="G194" s="144">
        <v>6.1</v>
      </c>
      <c r="H194" s="144" t="s">
        <v>131</v>
      </c>
      <c r="I194" s="414">
        <v>23.97</v>
      </c>
      <c r="J194" s="144"/>
      <c r="K194" s="144">
        <v>68.67</v>
      </c>
      <c r="L194" s="144"/>
      <c r="M194" s="144"/>
      <c r="N194" s="144">
        <v>92.53</v>
      </c>
      <c r="O194" s="144"/>
      <c r="P194" s="145"/>
      <c r="Q194" s="102">
        <v>0.11</v>
      </c>
      <c r="R194" s="102"/>
      <c r="T194" s="104"/>
    </row>
    <row r="195" spans="2:20" x14ac:dyDescent="0.25">
      <c r="B195" s="78"/>
      <c r="C195" s="668" t="s">
        <v>184</v>
      </c>
      <c r="D195" s="142" t="s">
        <v>23</v>
      </c>
      <c r="E195" s="142" t="s">
        <v>185</v>
      </c>
      <c r="F195" s="142">
        <v>2810</v>
      </c>
      <c r="G195" s="142">
        <v>6.1</v>
      </c>
      <c r="H195" s="142" t="s">
        <v>25</v>
      </c>
      <c r="I195" s="413">
        <v>8.14</v>
      </c>
      <c r="J195" s="142"/>
      <c r="K195" s="142"/>
      <c r="L195" s="142"/>
      <c r="M195" s="142"/>
      <c r="N195" s="142">
        <v>8.14</v>
      </c>
      <c r="O195" s="142"/>
      <c r="P195" s="143"/>
      <c r="Q195" s="124"/>
      <c r="R195" s="124"/>
      <c r="S195" s="125"/>
      <c r="T195" s="104"/>
    </row>
    <row r="196" spans="2:20" x14ac:dyDescent="0.25">
      <c r="B196" s="79"/>
      <c r="C196" s="669"/>
      <c r="D196" s="144" t="s">
        <v>26</v>
      </c>
      <c r="E196" s="144" t="s">
        <v>185</v>
      </c>
      <c r="F196" s="144">
        <v>2810</v>
      </c>
      <c r="G196" s="144">
        <v>6.1</v>
      </c>
      <c r="H196" s="144" t="s">
        <v>25</v>
      </c>
      <c r="I196" s="414"/>
      <c r="J196" s="144"/>
      <c r="K196" s="144"/>
      <c r="L196" s="144"/>
      <c r="M196" s="144"/>
      <c r="N196" s="144"/>
      <c r="O196" s="144"/>
      <c r="P196" s="145"/>
      <c r="Q196" s="102"/>
      <c r="R196" s="102"/>
      <c r="T196" s="104"/>
    </row>
    <row r="197" spans="2:20" x14ac:dyDescent="0.25">
      <c r="B197" s="80"/>
      <c r="C197" s="670"/>
      <c r="D197" s="146" t="s">
        <v>27</v>
      </c>
      <c r="E197" s="146" t="s">
        <v>185</v>
      </c>
      <c r="F197" s="146">
        <v>2811</v>
      </c>
      <c r="G197" s="146">
        <v>6.1</v>
      </c>
      <c r="H197" s="146" t="s">
        <v>25</v>
      </c>
      <c r="I197" s="415"/>
      <c r="J197" s="146"/>
      <c r="K197" s="146"/>
      <c r="L197" s="146"/>
      <c r="M197" s="146"/>
      <c r="N197" s="146"/>
      <c r="O197" s="146"/>
      <c r="P197" s="147"/>
      <c r="Q197" s="102"/>
      <c r="R197" s="102"/>
      <c r="T197" s="104"/>
    </row>
    <row r="198" spans="2:20" x14ac:dyDescent="0.25">
      <c r="B198" s="78"/>
      <c r="C198" s="668" t="s">
        <v>186</v>
      </c>
      <c r="D198" s="142" t="s">
        <v>23</v>
      </c>
      <c r="E198" s="142" t="s">
        <v>187</v>
      </c>
      <c r="F198" s="142">
        <v>2206</v>
      </c>
      <c r="G198" s="142">
        <v>6.1</v>
      </c>
      <c r="H198" s="142" t="s">
        <v>64</v>
      </c>
      <c r="I198" s="413">
        <v>11.11</v>
      </c>
      <c r="J198" s="142"/>
      <c r="K198" s="142">
        <v>0.96</v>
      </c>
      <c r="L198" s="142"/>
      <c r="M198" s="142"/>
      <c r="N198" s="142">
        <v>9.85</v>
      </c>
      <c r="O198" s="142"/>
      <c r="P198" s="143"/>
      <c r="Q198" s="124">
        <v>2.2200000000000002</v>
      </c>
      <c r="R198" s="124"/>
      <c r="S198" s="125"/>
      <c r="T198" s="104"/>
    </row>
    <row r="199" spans="2:20" x14ac:dyDescent="0.25">
      <c r="B199" s="79"/>
      <c r="C199" s="669"/>
      <c r="D199" s="144" t="s">
        <v>26</v>
      </c>
      <c r="E199" s="144" t="s">
        <v>187</v>
      </c>
      <c r="F199" s="144">
        <v>2206</v>
      </c>
      <c r="G199" s="144">
        <v>6.1</v>
      </c>
      <c r="H199" s="144" t="s">
        <v>64</v>
      </c>
      <c r="I199" s="414"/>
      <c r="J199" s="144"/>
      <c r="K199" s="144"/>
      <c r="L199" s="144"/>
      <c r="M199" s="144"/>
      <c r="N199" s="144"/>
      <c r="O199" s="144"/>
      <c r="P199" s="145"/>
      <c r="Q199" s="102"/>
      <c r="R199" s="102"/>
      <c r="T199" s="104"/>
    </row>
    <row r="200" spans="2:20" x14ac:dyDescent="0.25">
      <c r="B200" s="80"/>
      <c r="C200" s="670"/>
      <c r="D200" s="146" t="s">
        <v>27</v>
      </c>
      <c r="E200" s="146" t="s">
        <v>187</v>
      </c>
      <c r="F200" s="146">
        <v>2206</v>
      </c>
      <c r="G200" s="146">
        <v>6.1</v>
      </c>
      <c r="H200" s="146" t="s">
        <v>64</v>
      </c>
      <c r="I200" s="415"/>
      <c r="J200" s="146"/>
      <c r="K200" s="146"/>
      <c r="L200" s="146"/>
      <c r="M200" s="146"/>
      <c r="N200" s="146"/>
      <c r="O200" s="146"/>
      <c r="P200" s="147"/>
      <c r="Q200" s="102"/>
      <c r="R200" s="102"/>
      <c r="T200" s="104"/>
    </row>
    <row r="201" spans="2:20" x14ac:dyDescent="0.25">
      <c r="B201" s="78"/>
      <c r="C201" s="668" t="s">
        <v>188</v>
      </c>
      <c r="D201" s="142" t="s">
        <v>23</v>
      </c>
      <c r="E201" s="142" t="s">
        <v>189</v>
      </c>
      <c r="F201" s="142" t="s">
        <v>33</v>
      </c>
      <c r="G201" s="142"/>
      <c r="H201" s="142"/>
      <c r="I201" s="413"/>
      <c r="J201" s="142"/>
      <c r="K201" s="142"/>
      <c r="L201" s="142"/>
      <c r="M201" s="142"/>
      <c r="N201" s="142"/>
      <c r="O201" s="142"/>
      <c r="P201" s="143"/>
      <c r="Q201" s="124"/>
      <c r="R201" s="124"/>
      <c r="S201" s="125"/>
      <c r="T201" s="104"/>
    </row>
    <row r="202" spans="2:20" x14ac:dyDescent="0.25">
      <c r="B202" s="79"/>
      <c r="C202" s="669"/>
      <c r="D202" s="144" t="s">
        <v>26</v>
      </c>
      <c r="E202" s="144" t="s">
        <v>189</v>
      </c>
      <c r="F202" s="144" t="s">
        <v>33</v>
      </c>
      <c r="G202" s="144"/>
      <c r="H202" s="144"/>
      <c r="I202" s="414"/>
      <c r="J202" s="144"/>
      <c r="K202" s="144"/>
      <c r="L202" s="144"/>
      <c r="M202" s="144"/>
      <c r="N202" s="144"/>
      <c r="O202" s="144"/>
      <c r="P202" s="145"/>
      <c r="Q202" s="102"/>
      <c r="R202" s="102"/>
      <c r="T202" s="104"/>
    </row>
    <row r="203" spans="2:20" x14ac:dyDescent="0.25">
      <c r="B203" s="80"/>
      <c r="C203" s="670"/>
      <c r="D203" s="146" t="s">
        <v>27</v>
      </c>
      <c r="E203" s="146" t="s">
        <v>189</v>
      </c>
      <c r="F203" s="146" t="s">
        <v>33</v>
      </c>
      <c r="G203" s="146"/>
      <c r="H203" s="146"/>
      <c r="I203" s="415"/>
      <c r="J203" s="146"/>
      <c r="K203" s="146"/>
      <c r="L203" s="146"/>
      <c r="M203" s="146"/>
      <c r="N203" s="146"/>
      <c r="O203" s="146"/>
      <c r="P203" s="147"/>
      <c r="Q203" s="102"/>
      <c r="R203" s="102"/>
      <c r="T203" s="104"/>
    </row>
    <row r="204" spans="2:20" x14ac:dyDescent="0.25">
      <c r="B204" s="78"/>
      <c r="C204" s="668" t="s">
        <v>190</v>
      </c>
      <c r="D204" s="142" t="s">
        <v>23</v>
      </c>
      <c r="E204" s="142" t="s">
        <v>191</v>
      </c>
      <c r="F204" s="142">
        <v>3082</v>
      </c>
      <c r="G204" s="142">
        <v>9</v>
      </c>
      <c r="H204" s="142"/>
      <c r="I204" s="413">
        <v>7333.49</v>
      </c>
      <c r="J204" s="142"/>
      <c r="K204" s="142">
        <v>0.4</v>
      </c>
      <c r="L204" s="142"/>
      <c r="M204" s="142"/>
      <c r="N204" s="142">
        <v>7271.2</v>
      </c>
      <c r="O204" s="142"/>
      <c r="P204" s="143"/>
      <c r="Q204" s="124">
        <v>62.69</v>
      </c>
      <c r="R204" s="124"/>
      <c r="S204" s="125"/>
      <c r="T204" s="104"/>
    </row>
    <row r="205" spans="2:20" x14ac:dyDescent="0.25">
      <c r="B205" s="79"/>
      <c r="C205" s="669"/>
      <c r="D205" s="144" t="s">
        <v>26</v>
      </c>
      <c r="E205" s="144" t="s">
        <v>191</v>
      </c>
      <c r="F205" s="144">
        <v>3082</v>
      </c>
      <c r="G205" s="144">
        <v>9</v>
      </c>
      <c r="H205" s="144"/>
      <c r="I205" s="414"/>
      <c r="J205" s="144"/>
      <c r="K205" s="144"/>
      <c r="L205" s="144"/>
      <c r="M205" s="144"/>
      <c r="N205" s="144"/>
      <c r="O205" s="144"/>
      <c r="P205" s="145"/>
      <c r="Q205" s="102"/>
      <c r="R205" s="102"/>
      <c r="T205" s="104"/>
    </row>
    <row r="206" spans="2:20" x14ac:dyDescent="0.25">
      <c r="B206" s="80"/>
      <c r="C206" s="670"/>
      <c r="D206" s="146" t="s">
        <v>27</v>
      </c>
      <c r="E206" s="146" t="s">
        <v>191</v>
      </c>
      <c r="F206" s="146">
        <v>3077</v>
      </c>
      <c r="G206" s="146">
        <v>9</v>
      </c>
      <c r="H206" s="146"/>
      <c r="I206" s="415"/>
      <c r="J206" s="146"/>
      <c r="K206" s="146"/>
      <c r="L206" s="146"/>
      <c r="M206" s="146"/>
      <c r="N206" s="146"/>
      <c r="O206" s="146"/>
      <c r="P206" s="147"/>
      <c r="Q206" s="102"/>
      <c r="R206" s="102"/>
      <c r="T206" s="104"/>
    </row>
    <row r="207" spans="2:20" x14ac:dyDescent="0.25">
      <c r="B207" s="78"/>
      <c r="C207" s="668" t="s">
        <v>192</v>
      </c>
      <c r="D207" s="142" t="s">
        <v>23</v>
      </c>
      <c r="E207" s="142" t="s">
        <v>193</v>
      </c>
      <c r="F207" s="142">
        <v>3082</v>
      </c>
      <c r="G207" s="142">
        <v>9</v>
      </c>
      <c r="H207" s="142"/>
      <c r="I207" s="413"/>
      <c r="J207" s="142"/>
      <c r="K207" s="142"/>
      <c r="L207" s="142"/>
      <c r="M207" s="142"/>
      <c r="N207" s="142"/>
      <c r="O207" s="142"/>
      <c r="P207" s="143"/>
      <c r="Q207" s="124"/>
      <c r="R207" s="124"/>
      <c r="S207" s="125"/>
      <c r="T207" s="104"/>
    </row>
    <row r="208" spans="2:20" x14ac:dyDescent="0.25">
      <c r="B208" s="79"/>
      <c r="C208" s="669"/>
      <c r="D208" s="144" t="s">
        <v>26</v>
      </c>
      <c r="E208" s="144" t="s">
        <v>193</v>
      </c>
      <c r="F208" s="144">
        <v>3082</v>
      </c>
      <c r="G208" s="144">
        <v>9</v>
      </c>
      <c r="H208" s="144"/>
      <c r="I208" s="414"/>
      <c r="J208" s="144"/>
      <c r="K208" s="144"/>
      <c r="L208" s="144"/>
      <c r="M208" s="144"/>
      <c r="N208" s="144"/>
      <c r="O208" s="144"/>
      <c r="P208" s="145"/>
      <c r="Q208" s="102"/>
      <c r="R208" s="102"/>
      <c r="T208" s="104"/>
    </row>
    <row r="209" spans="2:20" x14ac:dyDescent="0.25">
      <c r="B209" s="80"/>
      <c r="C209" s="670"/>
      <c r="D209" s="146" t="s">
        <v>27</v>
      </c>
      <c r="E209" s="146" t="s">
        <v>193</v>
      </c>
      <c r="F209" s="146">
        <v>3077</v>
      </c>
      <c r="G209" s="146">
        <v>9</v>
      </c>
      <c r="H209" s="146"/>
      <c r="I209" s="415"/>
      <c r="J209" s="146"/>
      <c r="K209" s="146"/>
      <c r="L209" s="146"/>
      <c r="M209" s="146"/>
      <c r="N209" s="146"/>
      <c r="O209" s="146"/>
      <c r="P209" s="147"/>
      <c r="Q209" s="102"/>
      <c r="R209" s="102"/>
      <c r="T209" s="104"/>
    </row>
    <row r="210" spans="2:20" x14ac:dyDescent="0.25">
      <c r="B210" s="172" t="s">
        <v>194</v>
      </c>
      <c r="C210" s="173" t="s">
        <v>195</v>
      </c>
      <c r="D210" s="174"/>
      <c r="E210" s="174"/>
      <c r="F210" s="174"/>
      <c r="G210" s="174"/>
      <c r="H210" s="175"/>
      <c r="I210" s="420">
        <f>SUM(I211:I243)</f>
        <v>869077.6100000001</v>
      </c>
      <c r="J210" s="175">
        <f t="shared" ref="J210:R210" si="12">SUM(J211:J243)</f>
        <v>0</v>
      </c>
      <c r="K210" s="175">
        <f t="shared" si="12"/>
        <v>2000.3100000000002</v>
      </c>
      <c r="L210" s="175">
        <f t="shared" si="12"/>
        <v>54908.780000000006</v>
      </c>
      <c r="M210" s="175">
        <f t="shared" si="12"/>
        <v>0</v>
      </c>
      <c r="N210" s="175">
        <f t="shared" si="12"/>
        <v>21387.73</v>
      </c>
      <c r="O210" s="175">
        <f t="shared" si="12"/>
        <v>0</v>
      </c>
      <c r="P210" s="175">
        <f t="shared" si="12"/>
        <v>9042.52</v>
      </c>
      <c r="Q210" s="175">
        <f t="shared" si="12"/>
        <v>1157.97</v>
      </c>
      <c r="R210" s="175">
        <f t="shared" si="12"/>
        <v>2.02</v>
      </c>
      <c r="S210" s="115"/>
      <c r="T210" s="104"/>
    </row>
    <row r="211" spans="2:20" ht="45" x14ac:dyDescent="0.25">
      <c r="B211" s="86"/>
      <c r="C211" s="133" t="s">
        <v>196</v>
      </c>
      <c r="D211" s="134" t="s">
        <v>27</v>
      </c>
      <c r="E211" s="134" t="s">
        <v>197</v>
      </c>
      <c r="F211" s="134" t="s">
        <v>33</v>
      </c>
      <c r="G211" s="136"/>
      <c r="H211" s="136"/>
      <c r="I211" s="411">
        <v>12065.14</v>
      </c>
      <c r="J211" s="136"/>
      <c r="K211" s="136">
        <v>532.24</v>
      </c>
      <c r="L211" s="136">
        <v>1659.49</v>
      </c>
      <c r="M211" s="136"/>
      <c r="N211" s="136">
        <v>1412.47</v>
      </c>
      <c r="O211" s="136"/>
      <c r="P211" s="137">
        <v>9040.76</v>
      </c>
      <c r="Q211" s="102">
        <v>482.63</v>
      </c>
      <c r="R211" s="102">
        <v>2.02</v>
      </c>
      <c r="T211" s="104"/>
    </row>
    <row r="212" spans="2:20" ht="75" x14ac:dyDescent="0.25">
      <c r="B212" s="86"/>
      <c r="C212" s="133" t="s">
        <v>198</v>
      </c>
      <c r="D212" s="134" t="s">
        <v>27</v>
      </c>
      <c r="E212" s="134" t="s">
        <v>199</v>
      </c>
      <c r="F212" s="134" t="s">
        <v>33</v>
      </c>
      <c r="G212" s="136"/>
      <c r="H212" s="136"/>
      <c r="I212" s="411"/>
      <c r="J212" s="136"/>
      <c r="K212" s="136"/>
      <c r="L212" s="136"/>
      <c r="M212" s="136"/>
      <c r="N212" s="136"/>
      <c r="O212" s="136"/>
      <c r="P212" s="137"/>
      <c r="Q212" s="124"/>
      <c r="R212" s="124"/>
      <c r="S212" s="125"/>
      <c r="T212" s="104"/>
    </row>
    <row r="213" spans="2:20" ht="30" x14ac:dyDescent="0.25">
      <c r="B213" s="86"/>
      <c r="C213" s="133" t="s">
        <v>200</v>
      </c>
      <c r="D213" s="134" t="s">
        <v>27</v>
      </c>
      <c r="E213" s="134" t="s">
        <v>201</v>
      </c>
      <c r="F213" s="134" t="s">
        <v>33</v>
      </c>
      <c r="G213" s="136"/>
      <c r="H213" s="136"/>
      <c r="I213" s="411"/>
      <c r="J213" s="136"/>
      <c r="K213" s="136"/>
      <c r="L213" s="136"/>
      <c r="M213" s="136"/>
      <c r="N213" s="136"/>
      <c r="O213" s="136"/>
      <c r="P213" s="137"/>
      <c r="Q213" s="124"/>
      <c r="R213" s="124"/>
      <c r="S213" s="125"/>
      <c r="T213" s="104"/>
    </row>
    <row r="214" spans="2:20" x14ac:dyDescent="0.25">
      <c r="B214" s="87"/>
      <c r="C214" s="668" t="s">
        <v>202</v>
      </c>
      <c r="D214" s="142" t="s">
        <v>26</v>
      </c>
      <c r="E214" s="142" t="s">
        <v>203</v>
      </c>
      <c r="F214" s="142">
        <v>3082</v>
      </c>
      <c r="G214" s="142">
        <v>9</v>
      </c>
      <c r="H214" s="142"/>
      <c r="I214" s="413"/>
      <c r="J214" s="142"/>
      <c r="K214" s="142"/>
      <c r="L214" s="142"/>
      <c r="M214" s="142"/>
      <c r="N214" s="142"/>
      <c r="O214" s="142"/>
      <c r="P214" s="143"/>
      <c r="Q214" s="124"/>
      <c r="R214" s="124"/>
      <c r="S214" s="125"/>
      <c r="T214" s="104"/>
    </row>
    <row r="215" spans="2:20" x14ac:dyDescent="0.25">
      <c r="B215" s="88"/>
      <c r="C215" s="670"/>
      <c r="D215" s="146" t="s">
        <v>27</v>
      </c>
      <c r="E215" s="146" t="s">
        <v>203</v>
      </c>
      <c r="F215" s="146">
        <v>3077</v>
      </c>
      <c r="G215" s="146">
        <v>9</v>
      </c>
      <c r="H215" s="146"/>
      <c r="I215" s="415"/>
      <c r="J215" s="146"/>
      <c r="K215" s="146"/>
      <c r="L215" s="146"/>
      <c r="M215" s="146"/>
      <c r="N215" s="146"/>
      <c r="O215" s="146"/>
      <c r="P215" s="147"/>
      <c r="Q215" s="102"/>
      <c r="R215" s="102"/>
      <c r="T215" s="104"/>
    </row>
    <row r="216" spans="2:20" x14ac:dyDescent="0.25">
      <c r="B216" s="87"/>
      <c r="C216" s="668" t="s">
        <v>204</v>
      </c>
      <c r="D216" s="142" t="s">
        <v>26</v>
      </c>
      <c r="E216" s="176" t="s">
        <v>205</v>
      </c>
      <c r="F216" s="176">
        <v>3082</v>
      </c>
      <c r="G216" s="176">
        <v>9</v>
      </c>
      <c r="H216" s="177"/>
      <c r="I216" s="413"/>
      <c r="J216" s="177"/>
      <c r="K216" s="177"/>
      <c r="L216" s="177"/>
      <c r="M216" s="177"/>
      <c r="N216" s="177"/>
      <c r="O216" s="177"/>
      <c r="P216" s="178"/>
      <c r="Q216" s="124"/>
      <c r="R216" s="124"/>
      <c r="S216" s="657" t="s">
        <v>270</v>
      </c>
      <c r="T216" s="104"/>
    </row>
    <row r="217" spans="2:20" s="480" customFormat="1" x14ac:dyDescent="0.25">
      <c r="B217" s="588"/>
      <c r="C217" s="670"/>
      <c r="D217" s="508" t="s">
        <v>27</v>
      </c>
      <c r="E217" s="595" t="s">
        <v>205</v>
      </c>
      <c r="F217" s="595">
        <v>3077</v>
      </c>
      <c r="G217" s="595">
        <v>9</v>
      </c>
      <c r="H217" s="508">
        <v>21884.63</v>
      </c>
      <c r="I217" s="508">
        <v>371606</v>
      </c>
      <c r="J217" s="508"/>
      <c r="K217" s="508">
        <v>1425.89</v>
      </c>
      <c r="L217" s="508">
        <v>18686.07</v>
      </c>
      <c r="M217" s="508"/>
      <c r="N217" s="508">
        <v>4610.8100000000004</v>
      </c>
      <c r="O217" s="508"/>
      <c r="P217" s="509"/>
      <c r="Q217" s="477">
        <v>13.64</v>
      </c>
      <c r="R217" s="477"/>
      <c r="S217" s="661"/>
      <c r="T217" s="479"/>
    </row>
    <row r="218" spans="2:20" ht="30" x14ac:dyDescent="0.25">
      <c r="B218" s="87"/>
      <c r="C218" s="668" t="s">
        <v>206</v>
      </c>
      <c r="D218" s="142" t="s">
        <v>26</v>
      </c>
      <c r="E218" s="142" t="s">
        <v>207</v>
      </c>
      <c r="F218" s="142" t="s">
        <v>208</v>
      </c>
      <c r="G218" s="142">
        <v>9</v>
      </c>
      <c r="H218" s="142"/>
      <c r="I218" s="413"/>
      <c r="J218" s="142"/>
      <c r="K218" s="142"/>
      <c r="L218" s="142"/>
      <c r="M218" s="142"/>
      <c r="N218" s="142"/>
      <c r="O218" s="142"/>
      <c r="P218" s="143"/>
      <c r="Q218" s="124"/>
      <c r="R218" s="124"/>
      <c r="S218" s="125"/>
      <c r="T218" s="104"/>
    </row>
    <row r="219" spans="2:20" x14ac:dyDescent="0.25">
      <c r="B219" s="88"/>
      <c r="C219" s="670"/>
      <c r="D219" s="30" t="s">
        <v>27</v>
      </c>
      <c r="E219" s="30" t="s">
        <v>207</v>
      </c>
      <c r="F219" s="30">
        <v>3077</v>
      </c>
      <c r="G219" s="30">
        <v>9</v>
      </c>
      <c r="H219" s="30"/>
      <c r="I219" s="407"/>
      <c r="J219" s="30"/>
      <c r="K219" s="30"/>
      <c r="L219" s="30"/>
      <c r="M219" s="30"/>
      <c r="N219" s="30"/>
      <c r="O219" s="30"/>
      <c r="P219" s="49"/>
      <c r="Q219" s="102"/>
      <c r="R219" s="102"/>
      <c r="T219" s="104"/>
    </row>
    <row r="220" spans="2:20" x14ac:dyDescent="0.25">
      <c r="B220" s="87"/>
      <c r="C220" s="668" t="s">
        <v>209</v>
      </c>
      <c r="D220" s="142" t="s">
        <v>23</v>
      </c>
      <c r="E220" s="142" t="s">
        <v>210</v>
      </c>
      <c r="F220" s="142" t="s">
        <v>33</v>
      </c>
      <c r="G220" s="142"/>
      <c r="H220" s="142"/>
      <c r="I220" s="413"/>
      <c r="J220" s="142"/>
      <c r="K220" s="142"/>
      <c r="L220" s="142"/>
      <c r="M220" s="142"/>
      <c r="N220" s="142"/>
      <c r="O220" s="142"/>
      <c r="P220" s="143"/>
      <c r="Q220" s="124"/>
      <c r="R220" s="124"/>
      <c r="S220" s="125"/>
      <c r="T220" s="104"/>
    </row>
    <row r="221" spans="2:20" x14ac:dyDescent="0.25">
      <c r="B221" s="93"/>
      <c r="C221" s="669"/>
      <c r="D221" s="144" t="s">
        <v>26</v>
      </c>
      <c r="E221" s="144" t="s">
        <v>210</v>
      </c>
      <c r="F221" s="144" t="s">
        <v>33</v>
      </c>
      <c r="G221" s="144"/>
      <c r="H221" s="144"/>
      <c r="I221" s="414"/>
      <c r="J221" s="144"/>
      <c r="K221" s="144"/>
      <c r="L221" s="144"/>
      <c r="M221" s="144"/>
      <c r="N221" s="144"/>
      <c r="O221" s="144"/>
      <c r="P221" s="145"/>
      <c r="Q221" s="102"/>
      <c r="R221" s="102"/>
      <c r="T221" s="104"/>
    </row>
    <row r="222" spans="2:20" x14ac:dyDescent="0.25">
      <c r="B222" s="88"/>
      <c r="C222" s="670"/>
      <c r="D222" s="146" t="s">
        <v>27</v>
      </c>
      <c r="E222" s="146" t="s">
        <v>210</v>
      </c>
      <c r="F222" s="146" t="s">
        <v>33</v>
      </c>
      <c r="G222" s="146"/>
      <c r="H222" s="146"/>
      <c r="I222" s="415"/>
      <c r="J222" s="146"/>
      <c r="K222" s="146"/>
      <c r="L222" s="146"/>
      <c r="M222" s="146"/>
      <c r="N222" s="146"/>
      <c r="O222" s="146"/>
      <c r="P222" s="147"/>
      <c r="Q222" s="102"/>
      <c r="R222" s="102"/>
      <c r="T222" s="104"/>
    </row>
    <row r="223" spans="2:20" x14ac:dyDescent="0.25">
      <c r="B223" s="87"/>
      <c r="C223" s="668" t="s">
        <v>211</v>
      </c>
      <c r="D223" s="142" t="s">
        <v>23</v>
      </c>
      <c r="E223" s="142" t="s">
        <v>212</v>
      </c>
      <c r="F223" s="142">
        <v>3082</v>
      </c>
      <c r="G223" s="142">
        <v>9</v>
      </c>
      <c r="H223" s="142"/>
      <c r="I223" s="413">
        <v>273.27999999999997</v>
      </c>
      <c r="J223" s="142"/>
      <c r="K223" s="142"/>
      <c r="L223" s="142"/>
      <c r="M223" s="142"/>
      <c r="N223" s="142">
        <v>273.27999999999997</v>
      </c>
      <c r="O223" s="142"/>
      <c r="P223" s="143"/>
      <c r="Q223" s="124"/>
      <c r="R223" s="124"/>
      <c r="S223" s="125"/>
      <c r="T223" s="104"/>
    </row>
    <row r="224" spans="2:20" x14ac:dyDescent="0.25">
      <c r="B224" s="93"/>
      <c r="C224" s="669"/>
      <c r="D224" s="144" t="s">
        <v>26</v>
      </c>
      <c r="E224" s="144" t="s">
        <v>212</v>
      </c>
      <c r="F224" s="144">
        <v>3082</v>
      </c>
      <c r="G224" s="144">
        <v>9</v>
      </c>
      <c r="H224" s="144"/>
      <c r="I224" s="414"/>
      <c r="J224" s="144"/>
      <c r="K224" s="144"/>
      <c r="L224" s="144"/>
      <c r="M224" s="144"/>
      <c r="N224" s="144"/>
      <c r="O224" s="144"/>
      <c r="P224" s="145"/>
      <c r="Q224" s="102"/>
      <c r="R224" s="102"/>
      <c r="T224" s="104"/>
    </row>
    <row r="225" spans="2:20" x14ac:dyDescent="0.25">
      <c r="B225" s="88"/>
      <c r="C225" s="670"/>
      <c r="D225" s="146" t="s">
        <v>27</v>
      </c>
      <c r="E225" s="146" t="s">
        <v>212</v>
      </c>
      <c r="F225" s="146">
        <v>3077</v>
      </c>
      <c r="G225" s="146">
        <v>9</v>
      </c>
      <c r="H225" s="146"/>
      <c r="I225" s="415"/>
      <c r="J225" s="146"/>
      <c r="K225" s="146"/>
      <c r="L225" s="146"/>
      <c r="M225" s="146"/>
      <c r="N225" s="146"/>
      <c r="O225" s="146"/>
      <c r="P225" s="147"/>
      <c r="Q225" s="102"/>
      <c r="R225" s="102"/>
      <c r="T225" s="104"/>
    </row>
    <row r="226" spans="2:20" x14ac:dyDescent="0.25">
      <c r="B226" s="87"/>
      <c r="C226" s="668" t="s">
        <v>213</v>
      </c>
      <c r="D226" s="26" t="s">
        <v>26</v>
      </c>
      <c r="E226" s="26" t="s">
        <v>214</v>
      </c>
      <c r="F226" s="26" t="s">
        <v>33</v>
      </c>
      <c r="G226" s="26"/>
      <c r="H226" s="26"/>
      <c r="I226" s="405"/>
      <c r="J226" s="26"/>
      <c r="K226" s="26"/>
      <c r="L226" s="26"/>
      <c r="M226" s="26"/>
      <c r="N226" s="26"/>
      <c r="O226" s="26"/>
      <c r="P226" s="47"/>
      <c r="Q226" s="124"/>
      <c r="R226" s="124"/>
      <c r="S226" s="125"/>
      <c r="T226" s="104"/>
    </row>
    <row r="227" spans="2:20" x14ac:dyDescent="0.25">
      <c r="B227" s="88"/>
      <c r="C227" s="670"/>
      <c r="D227" s="30" t="s">
        <v>27</v>
      </c>
      <c r="E227" s="30" t="s">
        <v>214</v>
      </c>
      <c r="F227" s="30" t="s">
        <v>33</v>
      </c>
      <c r="G227" s="30"/>
      <c r="H227" s="30"/>
      <c r="I227" s="407"/>
      <c r="J227" s="30"/>
      <c r="K227" s="30"/>
      <c r="L227" s="30"/>
      <c r="M227" s="30"/>
      <c r="N227" s="30"/>
      <c r="O227" s="30"/>
      <c r="P227" s="49"/>
      <c r="Q227" s="102"/>
      <c r="R227" s="102"/>
      <c r="T227" s="104"/>
    </row>
    <row r="228" spans="2:20" ht="30" x14ac:dyDescent="0.25">
      <c r="B228" s="86"/>
      <c r="C228" s="133" t="s">
        <v>215</v>
      </c>
      <c r="D228" s="134" t="s">
        <v>27</v>
      </c>
      <c r="E228" s="134" t="s">
        <v>216</v>
      </c>
      <c r="F228" s="135">
        <v>3077</v>
      </c>
      <c r="G228" s="35">
        <v>9</v>
      </c>
      <c r="H228" s="135"/>
      <c r="I228" s="421">
        <v>12039.06</v>
      </c>
      <c r="J228" s="135"/>
      <c r="K228" s="135">
        <v>1.28</v>
      </c>
      <c r="L228" s="135">
        <v>8274.91</v>
      </c>
      <c r="M228" s="135"/>
      <c r="N228" s="135">
        <v>3764.3</v>
      </c>
      <c r="O228" s="135"/>
      <c r="P228" s="181"/>
      <c r="Q228" s="124">
        <v>1.1299999999999999</v>
      </c>
      <c r="R228" s="124"/>
      <c r="S228" s="125"/>
      <c r="T228" s="104"/>
    </row>
    <row r="229" spans="2:20" ht="30" x14ac:dyDescent="0.25">
      <c r="B229" s="86"/>
      <c r="C229" s="133" t="s">
        <v>217</v>
      </c>
      <c r="D229" s="134" t="s">
        <v>27</v>
      </c>
      <c r="E229" s="134" t="s">
        <v>218</v>
      </c>
      <c r="F229" s="135">
        <v>3077</v>
      </c>
      <c r="G229" s="35">
        <v>9</v>
      </c>
      <c r="H229" s="135"/>
      <c r="I229" s="421"/>
      <c r="J229" s="135"/>
      <c r="K229" s="135"/>
      <c r="L229" s="135"/>
      <c r="M229" s="135"/>
      <c r="N229" s="135"/>
      <c r="O229" s="135"/>
      <c r="P229" s="181"/>
      <c r="Q229" s="124"/>
      <c r="R229" s="124"/>
      <c r="S229" s="125"/>
      <c r="T229" s="104"/>
    </row>
    <row r="230" spans="2:20" x14ac:dyDescent="0.25">
      <c r="B230" s="86"/>
      <c r="C230" s="133" t="s">
        <v>219</v>
      </c>
      <c r="D230" s="134" t="s">
        <v>27</v>
      </c>
      <c r="E230" s="134" t="s">
        <v>220</v>
      </c>
      <c r="F230" s="135">
        <v>3077</v>
      </c>
      <c r="G230" s="35">
        <v>9</v>
      </c>
      <c r="H230" s="135"/>
      <c r="I230" s="421"/>
      <c r="J230" s="135"/>
      <c r="K230" s="135"/>
      <c r="L230" s="135"/>
      <c r="M230" s="135"/>
      <c r="N230" s="135"/>
      <c r="O230" s="135"/>
      <c r="P230" s="181"/>
      <c r="Q230" s="124"/>
      <c r="R230" s="124"/>
      <c r="S230" s="125"/>
      <c r="T230" s="104"/>
    </row>
    <row r="231" spans="2:20" x14ac:dyDescent="0.25">
      <c r="B231" s="87"/>
      <c r="C231" s="668" t="s">
        <v>221</v>
      </c>
      <c r="D231" s="26" t="s">
        <v>26</v>
      </c>
      <c r="E231" s="26" t="s">
        <v>222</v>
      </c>
      <c r="F231" s="26">
        <v>3082</v>
      </c>
      <c r="G231" s="26">
        <v>9</v>
      </c>
      <c r="H231" s="26"/>
      <c r="I231" s="405"/>
      <c r="J231" s="26"/>
      <c r="K231" s="26"/>
      <c r="L231" s="26"/>
      <c r="M231" s="26"/>
      <c r="N231" s="26"/>
      <c r="O231" s="26"/>
      <c r="P231" s="47"/>
      <c r="Q231" s="124"/>
      <c r="R231" s="124"/>
      <c r="S231" s="125"/>
      <c r="T231" s="104"/>
    </row>
    <row r="232" spans="2:20" x14ac:dyDescent="0.25">
      <c r="B232" s="88"/>
      <c r="C232" s="670"/>
      <c r="D232" s="30" t="s">
        <v>27</v>
      </c>
      <c r="E232" s="30" t="s">
        <v>222</v>
      </c>
      <c r="F232" s="30">
        <v>3077</v>
      </c>
      <c r="G232" s="30">
        <v>9</v>
      </c>
      <c r="H232" s="30"/>
      <c r="I232" s="407">
        <v>9881.7000000000007</v>
      </c>
      <c r="J232" s="30"/>
      <c r="K232" s="30"/>
      <c r="L232" s="30">
        <v>9726.5300000000007</v>
      </c>
      <c r="M232" s="30"/>
      <c r="N232" s="30">
        <v>153.88</v>
      </c>
      <c r="O232" s="30"/>
      <c r="P232" s="49"/>
      <c r="Q232" s="102">
        <v>1.29</v>
      </c>
      <c r="R232" s="102"/>
      <c r="T232" s="104"/>
    </row>
    <row r="233" spans="2:20" x14ac:dyDescent="0.25">
      <c r="B233" s="87"/>
      <c r="C233" s="668" t="s">
        <v>223</v>
      </c>
      <c r="D233" s="26" t="s">
        <v>26</v>
      </c>
      <c r="E233" s="26" t="s">
        <v>224</v>
      </c>
      <c r="F233" s="26" t="s">
        <v>33</v>
      </c>
      <c r="G233" s="26"/>
      <c r="H233" s="26"/>
      <c r="I233" s="405"/>
      <c r="J233" s="26"/>
      <c r="K233" s="26"/>
      <c r="L233" s="26"/>
      <c r="M233" s="26"/>
      <c r="N233" s="26"/>
      <c r="O233" s="26"/>
      <c r="P233" s="47"/>
      <c r="Q233" s="124"/>
      <c r="R233" s="124"/>
      <c r="S233" s="125"/>
      <c r="T233" s="104"/>
    </row>
    <row r="234" spans="2:20" x14ac:dyDescent="0.25">
      <c r="B234" s="88"/>
      <c r="C234" s="670"/>
      <c r="D234" s="30" t="s">
        <v>27</v>
      </c>
      <c r="E234" s="30" t="s">
        <v>224</v>
      </c>
      <c r="F234" s="30" t="s">
        <v>33</v>
      </c>
      <c r="G234" s="30"/>
      <c r="H234" s="30"/>
      <c r="I234" s="407"/>
      <c r="J234" s="30"/>
      <c r="K234" s="30"/>
      <c r="L234" s="30"/>
      <c r="M234" s="30"/>
      <c r="N234" s="30"/>
      <c r="O234" s="30"/>
      <c r="P234" s="49"/>
      <c r="Q234" s="102"/>
      <c r="R234" s="102"/>
      <c r="T234" s="104"/>
    </row>
    <row r="235" spans="2:20" x14ac:dyDescent="0.25">
      <c r="B235" s="87"/>
      <c r="C235" s="668" t="s">
        <v>225</v>
      </c>
      <c r="D235" s="142" t="s">
        <v>23</v>
      </c>
      <c r="E235" s="142" t="s">
        <v>272</v>
      </c>
      <c r="F235" s="142" t="s">
        <v>33</v>
      </c>
      <c r="G235" s="142"/>
      <c r="H235" s="142"/>
      <c r="I235" s="413">
        <v>9402.15</v>
      </c>
      <c r="J235" s="142"/>
      <c r="K235" s="142">
        <v>39.9</v>
      </c>
      <c r="L235" s="142"/>
      <c r="M235" s="142"/>
      <c r="N235" s="142">
        <v>9013.6200000000008</v>
      </c>
      <c r="O235" s="142"/>
      <c r="P235" s="143">
        <v>1.76</v>
      </c>
      <c r="Q235" s="124">
        <v>426.67</v>
      </c>
      <c r="R235" s="124"/>
      <c r="S235" s="657" t="s">
        <v>273</v>
      </c>
      <c r="T235" s="104"/>
    </row>
    <row r="236" spans="2:20" x14ac:dyDescent="0.25">
      <c r="B236" s="93"/>
      <c r="C236" s="669"/>
      <c r="D236" s="144" t="s">
        <v>26</v>
      </c>
      <c r="E236" s="144" t="s">
        <v>272</v>
      </c>
      <c r="F236" s="144" t="s">
        <v>33</v>
      </c>
      <c r="G236" s="144"/>
      <c r="H236" s="144"/>
      <c r="I236" s="414"/>
      <c r="J236" s="144"/>
      <c r="K236" s="144"/>
      <c r="L236" s="144"/>
      <c r="M236" s="144"/>
      <c r="N236" s="144"/>
      <c r="O236" s="144"/>
      <c r="P236" s="145"/>
      <c r="Q236" s="102"/>
      <c r="R236" s="102"/>
      <c r="S236" s="653"/>
      <c r="T236" s="104"/>
    </row>
    <row r="237" spans="2:20" x14ac:dyDescent="0.25">
      <c r="B237" s="93"/>
      <c r="C237" s="670"/>
      <c r="D237" s="146" t="s">
        <v>27</v>
      </c>
      <c r="E237" s="146" t="s">
        <v>272</v>
      </c>
      <c r="F237" s="146" t="s">
        <v>33</v>
      </c>
      <c r="G237" s="146"/>
      <c r="H237" s="146"/>
      <c r="I237" s="415">
        <v>18910.28</v>
      </c>
      <c r="J237" s="146"/>
      <c r="K237" s="146"/>
      <c r="L237" s="146">
        <v>16519.77</v>
      </c>
      <c r="M237" s="146"/>
      <c r="N237" s="146">
        <v>2158.8000000000002</v>
      </c>
      <c r="O237" s="146"/>
      <c r="P237" s="147"/>
      <c r="Q237" s="102">
        <v>231.71</v>
      </c>
      <c r="R237" s="102"/>
      <c r="S237" s="661"/>
      <c r="T237" s="104"/>
    </row>
    <row r="238" spans="2:20" s="480" customFormat="1" x14ac:dyDescent="0.25">
      <c r="B238" s="502"/>
      <c r="C238" s="687" t="s">
        <v>227</v>
      </c>
      <c r="D238" s="535" t="s">
        <v>26</v>
      </c>
      <c r="E238" s="535" t="s">
        <v>228</v>
      </c>
      <c r="F238" s="535" t="s">
        <v>229</v>
      </c>
      <c r="G238" s="535">
        <v>9</v>
      </c>
      <c r="H238" s="535"/>
      <c r="I238" s="535"/>
      <c r="J238" s="535"/>
      <c r="K238" s="535"/>
      <c r="L238" s="535"/>
      <c r="M238" s="535"/>
      <c r="N238" s="535"/>
      <c r="O238" s="535"/>
      <c r="P238" s="536"/>
      <c r="Q238" s="506"/>
      <c r="R238" s="506"/>
      <c r="S238" s="537"/>
      <c r="T238" s="479"/>
    </row>
    <row r="239" spans="2:20" s="480" customFormat="1" x14ac:dyDescent="0.25">
      <c r="B239" s="507"/>
      <c r="C239" s="688"/>
      <c r="D239" s="538" t="s">
        <v>27</v>
      </c>
      <c r="E239" s="538" t="s">
        <v>228</v>
      </c>
      <c r="F239" s="538" t="s">
        <v>229</v>
      </c>
      <c r="G239" s="538">
        <v>9</v>
      </c>
      <c r="H239" s="538"/>
      <c r="I239" s="538">
        <v>434900</v>
      </c>
      <c r="J239" s="538"/>
      <c r="K239" s="538">
        <v>1</v>
      </c>
      <c r="L239" s="538">
        <v>42.01</v>
      </c>
      <c r="M239" s="538"/>
      <c r="N239" s="538">
        <v>0.56999999999999995</v>
      </c>
      <c r="O239" s="538"/>
      <c r="P239" s="539"/>
      <c r="Q239" s="477">
        <v>0.9</v>
      </c>
      <c r="R239" s="477"/>
      <c r="S239" s="540"/>
      <c r="T239" s="479"/>
    </row>
    <row r="240" spans="2:20" x14ac:dyDescent="0.25">
      <c r="B240" s="60"/>
      <c r="C240" s="692" t="s">
        <v>230</v>
      </c>
      <c r="D240" s="26" t="s">
        <v>26</v>
      </c>
      <c r="E240" s="26" t="s">
        <v>231</v>
      </c>
      <c r="F240" s="26">
        <v>3082</v>
      </c>
      <c r="G240" s="26">
        <v>9</v>
      </c>
      <c r="H240" s="26"/>
      <c r="I240" s="405"/>
      <c r="J240" s="26"/>
      <c r="K240" s="26"/>
      <c r="L240" s="26"/>
      <c r="M240" s="26"/>
      <c r="N240" s="26"/>
      <c r="O240" s="26"/>
      <c r="P240" s="47"/>
      <c r="Q240" s="124"/>
      <c r="R240" s="124"/>
      <c r="S240" s="125"/>
      <c r="T240" s="104"/>
    </row>
    <row r="241" spans="2:20" x14ac:dyDescent="0.25">
      <c r="B241" s="62"/>
      <c r="C241" s="693"/>
      <c r="D241" s="30" t="s">
        <v>27</v>
      </c>
      <c r="E241" s="30" t="s">
        <v>231</v>
      </c>
      <c r="F241" s="30">
        <v>3077</v>
      </c>
      <c r="G241" s="30">
        <v>9</v>
      </c>
      <c r="H241" s="30"/>
      <c r="I241" s="407"/>
      <c r="J241" s="30"/>
      <c r="K241" s="30"/>
      <c r="L241" s="30"/>
      <c r="M241" s="30"/>
      <c r="N241" s="30"/>
      <c r="O241" s="30"/>
      <c r="P241" s="49"/>
      <c r="Q241" s="102"/>
      <c r="R241" s="102"/>
      <c r="T241" s="104"/>
    </row>
    <row r="242" spans="2:20" ht="45" x14ac:dyDescent="0.25">
      <c r="B242" s="94"/>
      <c r="C242" s="182" t="s">
        <v>232</v>
      </c>
      <c r="D242" s="134" t="s">
        <v>27</v>
      </c>
      <c r="E242" s="134" t="s">
        <v>233</v>
      </c>
      <c r="F242" s="134">
        <v>3077</v>
      </c>
      <c r="G242" s="135">
        <v>9</v>
      </c>
      <c r="H242" s="135"/>
      <c r="I242" s="421"/>
      <c r="J242" s="135"/>
      <c r="K242" s="135"/>
      <c r="L242" s="135"/>
      <c r="M242" s="135"/>
      <c r="N242" s="135"/>
      <c r="O242" s="135"/>
      <c r="P242" s="181"/>
      <c r="Q242" s="124"/>
      <c r="R242" s="124"/>
      <c r="S242" s="183"/>
      <c r="T242" s="104"/>
    </row>
    <row r="243" spans="2:20" ht="60" x14ac:dyDescent="0.25">
      <c r="B243" s="60"/>
      <c r="C243" s="184" t="s">
        <v>234</v>
      </c>
      <c r="D243" s="176" t="s">
        <v>27</v>
      </c>
      <c r="E243" s="176" t="s">
        <v>235</v>
      </c>
      <c r="F243" s="176">
        <v>3077</v>
      </c>
      <c r="G243" s="185">
        <v>9</v>
      </c>
      <c r="H243" s="185"/>
      <c r="I243" s="422"/>
      <c r="J243" s="185"/>
      <c r="K243" s="185"/>
      <c r="L243" s="185"/>
      <c r="M243" s="185"/>
      <c r="N243" s="185"/>
      <c r="O243" s="185"/>
      <c r="P243" s="186"/>
      <c r="Q243" s="124"/>
      <c r="R243" s="124"/>
      <c r="T243" s="104"/>
    </row>
    <row r="244" spans="2:20" x14ac:dyDescent="0.25">
      <c r="B244" s="172" t="s">
        <v>236</v>
      </c>
      <c r="C244" s="187" t="s">
        <v>237</v>
      </c>
      <c r="D244" s="140"/>
      <c r="E244" s="140"/>
      <c r="F244" s="140"/>
      <c r="G244" s="140"/>
      <c r="H244" s="141"/>
      <c r="I244" s="412">
        <f>SUM(I245:I259)</f>
        <v>11801.04</v>
      </c>
      <c r="J244" s="141">
        <f t="shared" ref="J244:R244" si="13">SUM(J245:J259)</f>
        <v>0</v>
      </c>
      <c r="K244" s="141">
        <f t="shared" si="13"/>
        <v>186.03</v>
      </c>
      <c r="L244" s="141">
        <f t="shared" si="13"/>
        <v>0</v>
      </c>
      <c r="M244" s="141">
        <f t="shared" si="13"/>
        <v>0</v>
      </c>
      <c r="N244" s="141">
        <f t="shared" si="13"/>
        <v>11882.349999999999</v>
      </c>
      <c r="O244" s="141">
        <f t="shared" si="13"/>
        <v>0</v>
      </c>
      <c r="P244" s="141">
        <f t="shared" si="13"/>
        <v>4.38</v>
      </c>
      <c r="Q244" s="141">
        <f t="shared" si="13"/>
        <v>100.35</v>
      </c>
      <c r="R244" s="141">
        <f t="shared" si="13"/>
        <v>0</v>
      </c>
      <c r="S244" s="115"/>
      <c r="T244" s="104"/>
    </row>
    <row r="245" spans="2:20" x14ac:dyDescent="0.25">
      <c r="B245" s="60"/>
      <c r="C245" s="668" t="s">
        <v>238</v>
      </c>
      <c r="D245" s="142" t="s">
        <v>23</v>
      </c>
      <c r="E245" s="142" t="s">
        <v>239</v>
      </c>
      <c r="F245" s="142">
        <v>3291</v>
      </c>
      <c r="G245" s="142">
        <v>6.2</v>
      </c>
      <c r="H245" s="142" t="s">
        <v>131</v>
      </c>
      <c r="I245" s="413">
        <v>0.24</v>
      </c>
      <c r="J245" s="142"/>
      <c r="K245" s="142"/>
      <c r="L245" s="142"/>
      <c r="M245" s="142"/>
      <c r="N245" s="142"/>
      <c r="O245" s="142"/>
      <c r="P245" s="143"/>
      <c r="Q245" s="102">
        <v>0.24</v>
      </c>
      <c r="R245" s="102"/>
      <c r="S245" s="653" t="s">
        <v>269</v>
      </c>
      <c r="T245" s="104"/>
    </row>
    <row r="246" spans="2:20" x14ac:dyDescent="0.25">
      <c r="B246" s="61"/>
      <c r="C246" s="669"/>
      <c r="D246" s="144" t="s">
        <v>172</v>
      </c>
      <c r="E246" s="144" t="s">
        <v>239</v>
      </c>
      <c r="F246" s="144">
        <v>3291</v>
      </c>
      <c r="G246" s="144">
        <v>6.2</v>
      </c>
      <c r="H246" s="144" t="s">
        <v>131</v>
      </c>
      <c r="I246" s="414"/>
      <c r="J246" s="144"/>
      <c r="K246" s="144"/>
      <c r="L246" s="144"/>
      <c r="M246" s="144"/>
      <c r="N246" s="144"/>
      <c r="O246" s="144"/>
      <c r="P246" s="145"/>
      <c r="Q246" s="102"/>
      <c r="R246" s="102"/>
      <c r="S246" s="653"/>
      <c r="T246" s="104"/>
    </row>
    <row r="247" spans="2:20" x14ac:dyDescent="0.25">
      <c r="B247" s="62"/>
      <c r="C247" s="670"/>
      <c r="D247" s="146" t="s">
        <v>27</v>
      </c>
      <c r="E247" s="146" t="s">
        <v>239</v>
      </c>
      <c r="F247" s="146">
        <v>3291</v>
      </c>
      <c r="G247" s="146">
        <v>6.2</v>
      </c>
      <c r="H247" s="146" t="s">
        <v>131</v>
      </c>
      <c r="I247" s="415">
        <v>215.82</v>
      </c>
      <c r="J247" s="146"/>
      <c r="K247" s="146">
        <v>117.14</v>
      </c>
      <c r="L247" s="146"/>
      <c r="M247" s="146"/>
      <c r="N247" s="146">
        <v>326.64999999999998</v>
      </c>
      <c r="O247" s="146"/>
      <c r="P247" s="147">
        <v>4.38</v>
      </c>
      <c r="Q247" s="102">
        <v>1.94</v>
      </c>
      <c r="R247" s="102"/>
      <c r="S247" s="653"/>
      <c r="T247" s="104"/>
    </row>
    <row r="248" spans="2:20" x14ac:dyDescent="0.25">
      <c r="B248" s="60"/>
      <c r="C248" s="689" t="s">
        <v>240</v>
      </c>
      <c r="D248" s="142" t="s">
        <v>23</v>
      </c>
      <c r="E248" s="142" t="s">
        <v>241</v>
      </c>
      <c r="F248" s="142" t="s">
        <v>33</v>
      </c>
      <c r="G248" s="142"/>
      <c r="H248" s="142"/>
      <c r="I248" s="413">
        <v>1062.99</v>
      </c>
      <c r="J248" s="142"/>
      <c r="K248" s="142">
        <v>1.57</v>
      </c>
      <c r="L248" s="142"/>
      <c r="M248" s="142"/>
      <c r="N248" s="142">
        <v>1064.56</v>
      </c>
      <c r="O248" s="142"/>
      <c r="P248" s="143"/>
      <c r="Q248" s="124"/>
      <c r="R248" s="124"/>
      <c r="S248" s="125"/>
      <c r="T248" s="104"/>
    </row>
    <row r="249" spans="2:20" x14ac:dyDescent="0.25">
      <c r="B249" s="61"/>
      <c r="C249" s="690"/>
      <c r="D249" s="144" t="s">
        <v>172</v>
      </c>
      <c r="E249" s="144" t="s">
        <v>241</v>
      </c>
      <c r="F249" s="144" t="s">
        <v>33</v>
      </c>
      <c r="G249" s="144"/>
      <c r="H249" s="144"/>
      <c r="I249" s="414"/>
      <c r="J249" s="144"/>
      <c r="K249" s="144"/>
      <c r="L249" s="144"/>
      <c r="M249" s="144"/>
      <c r="N249" s="144"/>
      <c r="O249" s="144"/>
      <c r="P249" s="145"/>
      <c r="Q249" s="102"/>
      <c r="R249" s="102"/>
      <c r="T249" s="104"/>
    </row>
    <row r="250" spans="2:20" x14ac:dyDescent="0.25">
      <c r="B250" s="62"/>
      <c r="C250" s="691"/>
      <c r="D250" s="146" t="s">
        <v>27</v>
      </c>
      <c r="E250" s="146" t="s">
        <v>241</v>
      </c>
      <c r="F250" s="146" t="s">
        <v>33</v>
      </c>
      <c r="G250" s="146"/>
      <c r="H250" s="146"/>
      <c r="I250" s="415">
        <v>10320.81</v>
      </c>
      <c r="J250" s="146"/>
      <c r="K250" s="146">
        <v>0.03</v>
      </c>
      <c r="L250" s="146"/>
      <c r="M250" s="146"/>
      <c r="N250" s="146">
        <v>10320.84</v>
      </c>
      <c r="O250" s="146"/>
      <c r="P250" s="147"/>
      <c r="Q250" s="102"/>
      <c r="R250" s="102"/>
      <c r="T250" s="104"/>
    </row>
    <row r="251" spans="2:20" x14ac:dyDescent="0.25">
      <c r="B251" s="60"/>
      <c r="C251" s="668" t="s">
        <v>242</v>
      </c>
      <c r="D251" s="142" t="s">
        <v>23</v>
      </c>
      <c r="E251" s="142" t="s">
        <v>243</v>
      </c>
      <c r="F251" s="142">
        <v>1851</v>
      </c>
      <c r="G251" s="142">
        <v>6.1</v>
      </c>
      <c r="H251" s="142" t="s">
        <v>64</v>
      </c>
      <c r="I251" s="413">
        <v>103.95</v>
      </c>
      <c r="J251" s="142"/>
      <c r="K251" s="142">
        <v>1.33</v>
      </c>
      <c r="L251" s="142"/>
      <c r="M251" s="142"/>
      <c r="N251" s="142">
        <v>65.98</v>
      </c>
      <c r="O251" s="142"/>
      <c r="P251" s="143"/>
      <c r="Q251" s="124">
        <v>39.31</v>
      </c>
      <c r="R251" s="124"/>
      <c r="S251" s="657" t="s">
        <v>269</v>
      </c>
      <c r="T251" s="104"/>
    </row>
    <row r="252" spans="2:20" x14ac:dyDescent="0.25">
      <c r="B252" s="61"/>
      <c r="C252" s="669"/>
      <c r="D252" s="144" t="s">
        <v>172</v>
      </c>
      <c r="E252" s="144" t="s">
        <v>243</v>
      </c>
      <c r="F252" s="144">
        <v>1851</v>
      </c>
      <c r="G252" s="144">
        <v>6.1</v>
      </c>
      <c r="H252" s="144" t="s">
        <v>64</v>
      </c>
      <c r="I252" s="414"/>
      <c r="J252" s="144"/>
      <c r="K252" s="144"/>
      <c r="L252" s="144"/>
      <c r="M252" s="144"/>
      <c r="N252" s="144"/>
      <c r="O252" s="144"/>
      <c r="P252" s="145"/>
      <c r="Q252" s="102"/>
      <c r="R252" s="102"/>
      <c r="S252" s="653"/>
      <c r="T252" s="104"/>
    </row>
    <row r="253" spans="2:20" x14ac:dyDescent="0.25">
      <c r="B253" s="62"/>
      <c r="C253" s="670"/>
      <c r="D253" s="146" t="s">
        <v>27</v>
      </c>
      <c r="E253" s="146" t="s">
        <v>243</v>
      </c>
      <c r="F253" s="146">
        <v>3249</v>
      </c>
      <c r="G253" s="146">
        <v>6.1</v>
      </c>
      <c r="H253" s="146" t="s">
        <v>64</v>
      </c>
      <c r="I253" s="415"/>
      <c r="J253" s="146"/>
      <c r="K253" s="146"/>
      <c r="L253" s="146"/>
      <c r="M253" s="146"/>
      <c r="N253" s="146"/>
      <c r="O253" s="146"/>
      <c r="P253" s="147"/>
      <c r="Q253" s="102"/>
      <c r="R253" s="102"/>
      <c r="S253" s="661"/>
      <c r="T253" s="104"/>
    </row>
    <row r="254" spans="2:20" x14ac:dyDescent="0.25">
      <c r="B254" s="60"/>
      <c r="C254" s="668" t="s">
        <v>244</v>
      </c>
      <c r="D254" s="142" t="s">
        <v>23</v>
      </c>
      <c r="E254" s="142" t="s">
        <v>245</v>
      </c>
      <c r="F254" s="142">
        <v>2810</v>
      </c>
      <c r="G254" s="142">
        <v>6.1</v>
      </c>
      <c r="H254" s="142"/>
      <c r="I254" s="413"/>
      <c r="J254" s="142"/>
      <c r="K254" s="142"/>
      <c r="L254" s="142"/>
      <c r="M254" s="142"/>
      <c r="N254" s="142"/>
      <c r="O254" s="142"/>
      <c r="P254" s="143"/>
      <c r="Q254" s="124"/>
      <c r="R254" s="124"/>
      <c r="S254" s="657" t="s">
        <v>269</v>
      </c>
      <c r="T254" s="104"/>
    </row>
    <row r="255" spans="2:20" x14ac:dyDescent="0.25">
      <c r="B255" s="61"/>
      <c r="C255" s="669"/>
      <c r="D255" s="144" t="s">
        <v>172</v>
      </c>
      <c r="E255" s="144" t="s">
        <v>245</v>
      </c>
      <c r="F255" s="144">
        <v>2810</v>
      </c>
      <c r="G255" s="144">
        <v>6.1</v>
      </c>
      <c r="H255" s="144"/>
      <c r="I255" s="414"/>
      <c r="J255" s="144"/>
      <c r="K255" s="144"/>
      <c r="L255" s="144"/>
      <c r="M255" s="144"/>
      <c r="N255" s="144"/>
      <c r="O255" s="144"/>
      <c r="P255" s="145"/>
      <c r="Q255" s="102"/>
      <c r="R255" s="102"/>
      <c r="S255" s="653"/>
      <c r="T255" s="104"/>
    </row>
    <row r="256" spans="2:20" x14ac:dyDescent="0.25">
      <c r="B256" s="62"/>
      <c r="C256" s="670"/>
      <c r="D256" s="146" t="s">
        <v>27</v>
      </c>
      <c r="E256" s="146" t="s">
        <v>245</v>
      </c>
      <c r="F256" s="146">
        <v>2810</v>
      </c>
      <c r="G256" s="146">
        <v>6.1</v>
      </c>
      <c r="H256" s="146"/>
      <c r="I256" s="415"/>
      <c r="J256" s="146"/>
      <c r="K256" s="146">
        <v>65.94</v>
      </c>
      <c r="L256" s="146"/>
      <c r="M256" s="146"/>
      <c r="N256" s="146">
        <v>65.94</v>
      </c>
      <c r="O256" s="146"/>
      <c r="P256" s="147"/>
      <c r="Q256" s="102"/>
      <c r="R256" s="102"/>
      <c r="S256" s="661"/>
      <c r="T256" s="104"/>
    </row>
    <row r="257" spans="2:20" x14ac:dyDescent="0.25">
      <c r="B257" s="60"/>
      <c r="C257" s="668" t="s">
        <v>246</v>
      </c>
      <c r="D257" s="142" t="s">
        <v>23</v>
      </c>
      <c r="E257" s="142" t="s">
        <v>247</v>
      </c>
      <c r="F257" s="142" t="s">
        <v>33</v>
      </c>
      <c r="G257" s="142"/>
      <c r="H257" s="142"/>
      <c r="I257" s="413">
        <v>95.54</v>
      </c>
      <c r="J257" s="142"/>
      <c r="K257" s="142">
        <v>0.02</v>
      </c>
      <c r="L257" s="142"/>
      <c r="M257" s="142"/>
      <c r="N257" s="142">
        <v>38.380000000000003</v>
      </c>
      <c r="O257" s="142"/>
      <c r="P257" s="143"/>
      <c r="Q257" s="124">
        <v>57.17</v>
      </c>
      <c r="R257" s="124"/>
      <c r="S257" s="125"/>
      <c r="T257" s="104"/>
    </row>
    <row r="258" spans="2:20" x14ac:dyDescent="0.25">
      <c r="B258" s="61"/>
      <c r="C258" s="669"/>
      <c r="D258" s="144" t="s">
        <v>172</v>
      </c>
      <c r="E258" s="144" t="s">
        <v>247</v>
      </c>
      <c r="F258" s="144" t="s">
        <v>33</v>
      </c>
      <c r="G258" s="144"/>
      <c r="H258" s="144"/>
      <c r="I258" s="414">
        <v>1.69</v>
      </c>
      <c r="J258" s="144"/>
      <c r="K258" s="144"/>
      <c r="L258" s="144"/>
      <c r="M258" s="144"/>
      <c r="N258" s="144"/>
      <c r="O258" s="144"/>
      <c r="P258" s="145"/>
      <c r="Q258" s="102">
        <v>1.69</v>
      </c>
      <c r="R258" s="102"/>
      <c r="T258" s="104"/>
    </row>
    <row r="259" spans="2:20" x14ac:dyDescent="0.25">
      <c r="B259" s="62"/>
      <c r="C259" s="669"/>
      <c r="D259" s="144" t="s">
        <v>27</v>
      </c>
      <c r="E259" s="144" t="s">
        <v>247</v>
      </c>
      <c r="F259" s="144" t="s">
        <v>33</v>
      </c>
      <c r="G259" s="144"/>
      <c r="H259" s="144"/>
      <c r="I259" s="414"/>
      <c r="J259" s="144"/>
      <c r="K259" s="144"/>
      <c r="L259" s="144"/>
      <c r="M259" s="144"/>
      <c r="N259" s="144"/>
      <c r="O259" s="144"/>
      <c r="P259" s="145"/>
      <c r="Q259" s="102"/>
      <c r="R259" s="102"/>
      <c r="T259" s="104"/>
    </row>
    <row r="260" spans="2:20" x14ac:dyDescent="0.25">
      <c r="B260" s="172" t="s">
        <v>248</v>
      </c>
      <c r="C260" s="169" t="s">
        <v>249</v>
      </c>
      <c r="D260" s="140"/>
      <c r="E260" s="140"/>
      <c r="F260" s="140"/>
      <c r="G260" s="140"/>
      <c r="H260" s="141"/>
      <c r="I260" s="412">
        <f>SUM(I261:I274)</f>
        <v>1904.2399999999998</v>
      </c>
      <c r="J260" s="141">
        <f t="shared" ref="J260:R260" si="14">SUM(J261:J274)</f>
        <v>0</v>
      </c>
      <c r="K260" s="141">
        <f t="shared" si="14"/>
        <v>106.03999999999999</v>
      </c>
      <c r="L260" s="141">
        <f t="shared" si="14"/>
        <v>0.16</v>
      </c>
      <c r="M260" s="141">
        <f t="shared" si="14"/>
        <v>0</v>
      </c>
      <c r="N260" s="141">
        <f t="shared" si="14"/>
        <v>146.73000000000002</v>
      </c>
      <c r="O260" s="141">
        <f t="shared" si="14"/>
        <v>0</v>
      </c>
      <c r="P260" s="141">
        <f t="shared" si="14"/>
        <v>121.73</v>
      </c>
      <c r="Q260" s="141">
        <f t="shared" si="14"/>
        <v>1741.68</v>
      </c>
      <c r="R260" s="141">
        <f t="shared" si="14"/>
        <v>0</v>
      </c>
      <c r="S260" s="115"/>
      <c r="T260" s="104"/>
    </row>
    <row r="261" spans="2:20" x14ac:dyDescent="0.25">
      <c r="B261" s="60"/>
      <c r="C261" s="689" t="s">
        <v>250</v>
      </c>
      <c r="D261" s="26" t="s">
        <v>23</v>
      </c>
      <c r="E261" s="26" t="s">
        <v>251</v>
      </c>
      <c r="F261" s="26" t="s">
        <v>33</v>
      </c>
      <c r="G261" s="26"/>
      <c r="H261" s="26"/>
      <c r="I261" s="405">
        <v>1.81</v>
      </c>
      <c r="J261" s="26"/>
      <c r="K261" s="26"/>
      <c r="L261" s="26"/>
      <c r="M261" s="26"/>
      <c r="N261" s="26"/>
      <c r="O261" s="26"/>
      <c r="P261" s="47"/>
      <c r="Q261" s="102">
        <v>1.81</v>
      </c>
      <c r="R261" s="102"/>
      <c r="T261" s="104"/>
    </row>
    <row r="262" spans="2:20" x14ac:dyDescent="0.25">
      <c r="B262" s="61"/>
      <c r="C262" s="690"/>
      <c r="D262" s="28" t="s">
        <v>172</v>
      </c>
      <c r="E262" s="28" t="s">
        <v>251</v>
      </c>
      <c r="F262" s="28" t="s">
        <v>33</v>
      </c>
      <c r="G262" s="28"/>
      <c r="H262" s="28"/>
      <c r="I262" s="406">
        <v>549.04999999999995</v>
      </c>
      <c r="J262" s="28"/>
      <c r="K262" s="28">
        <v>56.01</v>
      </c>
      <c r="L262" s="28">
        <v>0.16</v>
      </c>
      <c r="M262" s="28"/>
      <c r="N262" s="28">
        <v>75.73</v>
      </c>
      <c r="O262" s="28"/>
      <c r="P262" s="48">
        <v>5.42</v>
      </c>
      <c r="Q262" s="102">
        <v>523.76</v>
      </c>
      <c r="R262" s="102"/>
      <c r="T262" s="104"/>
    </row>
    <row r="263" spans="2:20" x14ac:dyDescent="0.25">
      <c r="B263" s="61"/>
      <c r="C263" s="690"/>
      <c r="D263" s="28" t="s">
        <v>26</v>
      </c>
      <c r="E263" s="28" t="s">
        <v>251</v>
      </c>
      <c r="F263" s="28" t="s">
        <v>33</v>
      </c>
      <c r="G263" s="28"/>
      <c r="H263" s="28"/>
      <c r="I263" s="406">
        <v>1173.0999999999999</v>
      </c>
      <c r="J263" s="28"/>
      <c r="K263" s="28">
        <v>6.35</v>
      </c>
      <c r="L263" s="28"/>
      <c r="M263" s="28"/>
      <c r="N263" s="28">
        <v>1.57</v>
      </c>
      <c r="O263" s="28"/>
      <c r="P263" s="48"/>
      <c r="Q263" s="102">
        <v>1177.8900000000001</v>
      </c>
      <c r="R263" s="102"/>
      <c r="T263" s="104"/>
    </row>
    <row r="264" spans="2:20" x14ac:dyDescent="0.25">
      <c r="B264" s="62"/>
      <c r="C264" s="691"/>
      <c r="D264" s="30" t="s">
        <v>27</v>
      </c>
      <c r="E264" s="30" t="s">
        <v>251</v>
      </c>
      <c r="F264" s="30" t="s">
        <v>33</v>
      </c>
      <c r="G264" s="30"/>
      <c r="H264" s="30"/>
      <c r="I264" s="407">
        <v>0.06</v>
      </c>
      <c r="J264" s="30"/>
      <c r="K264" s="30"/>
      <c r="L264" s="30"/>
      <c r="M264" s="30"/>
      <c r="N264" s="30"/>
      <c r="O264" s="30"/>
      <c r="P264" s="49"/>
      <c r="Q264" s="102">
        <v>0.06</v>
      </c>
      <c r="R264" s="102"/>
      <c r="T264" s="104"/>
    </row>
    <row r="265" spans="2:20" x14ac:dyDescent="0.25">
      <c r="B265" s="60"/>
      <c r="C265" s="689" t="s">
        <v>252</v>
      </c>
      <c r="D265" s="142" t="s">
        <v>23</v>
      </c>
      <c r="E265" s="142" t="s">
        <v>253</v>
      </c>
      <c r="F265" s="142">
        <v>3082</v>
      </c>
      <c r="G265" s="142">
        <v>9</v>
      </c>
      <c r="H265" s="142"/>
      <c r="I265" s="413">
        <v>180.02</v>
      </c>
      <c r="J265" s="142"/>
      <c r="K265" s="142">
        <v>43.66</v>
      </c>
      <c r="L265" s="142"/>
      <c r="M265" s="142"/>
      <c r="N265" s="142">
        <v>69.430000000000007</v>
      </c>
      <c r="O265" s="142"/>
      <c r="P265" s="143">
        <v>116.09</v>
      </c>
      <c r="Q265" s="124">
        <v>38.159999999999997</v>
      </c>
      <c r="R265" s="124"/>
      <c r="S265" s="125"/>
      <c r="T265" s="104"/>
    </row>
    <row r="266" spans="2:20" x14ac:dyDescent="0.25">
      <c r="B266" s="61"/>
      <c r="C266" s="690"/>
      <c r="D266" s="144" t="s">
        <v>26</v>
      </c>
      <c r="E266" s="144" t="s">
        <v>253</v>
      </c>
      <c r="F266" s="144">
        <v>3082</v>
      </c>
      <c r="G266" s="144">
        <v>9</v>
      </c>
      <c r="H266" s="144"/>
      <c r="I266" s="414">
        <v>0.2</v>
      </c>
      <c r="J266" s="144"/>
      <c r="K266" s="144">
        <v>0.02</v>
      </c>
      <c r="L266" s="144"/>
      <c r="M266" s="144"/>
      <c r="N266" s="144"/>
      <c r="O266" s="144"/>
      <c r="P266" s="145">
        <v>0.22</v>
      </c>
      <c r="Q266" s="102"/>
      <c r="R266" s="102"/>
      <c r="T266" s="104"/>
    </row>
    <row r="267" spans="2:20" x14ac:dyDescent="0.25">
      <c r="B267" s="62"/>
      <c r="C267" s="691"/>
      <c r="D267" s="146" t="s">
        <v>27</v>
      </c>
      <c r="E267" s="146" t="s">
        <v>253</v>
      </c>
      <c r="F267" s="146">
        <v>3077</v>
      </c>
      <c r="G267" s="146">
        <v>9</v>
      </c>
      <c r="H267" s="146"/>
      <c r="I267" s="415"/>
      <c r="J267" s="146"/>
      <c r="K267" s="146"/>
      <c r="L267" s="146"/>
      <c r="M267" s="146"/>
      <c r="N267" s="146"/>
      <c r="O267" s="146"/>
      <c r="P267" s="147"/>
      <c r="Q267" s="102"/>
      <c r="R267" s="102"/>
      <c r="T267" s="104"/>
    </row>
    <row r="268" spans="2:20" x14ac:dyDescent="0.25">
      <c r="B268" s="60"/>
      <c r="C268" s="668" t="s">
        <v>254</v>
      </c>
      <c r="D268" s="142" t="s">
        <v>23</v>
      </c>
      <c r="E268" s="142" t="s">
        <v>255</v>
      </c>
      <c r="F268" s="142" t="s">
        <v>85</v>
      </c>
      <c r="G268" s="142"/>
      <c r="H268" s="142"/>
      <c r="I268" s="413"/>
      <c r="J268" s="142"/>
      <c r="K268" s="142"/>
      <c r="L268" s="142"/>
      <c r="M268" s="142"/>
      <c r="N268" s="142"/>
      <c r="O268" s="142"/>
      <c r="P268" s="143"/>
      <c r="Q268" s="124"/>
      <c r="R268" s="124"/>
      <c r="S268" s="125"/>
      <c r="T268" s="104"/>
    </row>
    <row r="269" spans="2:20" x14ac:dyDescent="0.25">
      <c r="B269" s="61"/>
      <c r="C269" s="669"/>
      <c r="D269" s="144" t="s">
        <v>26</v>
      </c>
      <c r="E269" s="144" t="s">
        <v>255</v>
      </c>
      <c r="F269" s="144" t="s">
        <v>85</v>
      </c>
      <c r="G269" s="144"/>
      <c r="H269" s="144"/>
      <c r="I269" s="414"/>
      <c r="J269" s="144"/>
      <c r="K269" s="144"/>
      <c r="L269" s="144"/>
      <c r="M269" s="144"/>
      <c r="N269" s="144"/>
      <c r="O269" s="144"/>
      <c r="P269" s="145"/>
      <c r="Q269" s="102"/>
      <c r="R269" s="102"/>
      <c r="T269" s="104"/>
    </row>
    <row r="270" spans="2:20" x14ac:dyDescent="0.25">
      <c r="B270" s="62"/>
      <c r="C270" s="670"/>
      <c r="D270" s="146" t="s">
        <v>27</v>
      </c>
      <c r="E270" s="146" t="s">
        <v>255</v>
      </c>
      <c r="F270" s="146" t="s">
        <v>85</v>
      </c>
      <c r="G270" s="146"/>
      <c r="H270" s="146"/>
      <c r="I270" s="415"/>
      <c r="J270" s="146"/>
      <c r="K270" s="146"/>
      <c r="L270" s="146"/>
      <c r="M270" s="146"/>
      <c r="N270" s="146"/>
      <c r="O270" s="146"/>
      <c r="P270" s="147"/>
      <c r="Q270" s="102"/>
      <c r="R270" s="102"/>
      <c r="T270" s="104"/>
    </row>
    <row r="271" spans="2:20" x14ac:dyDescent="0.25">
      <c r="B271" s="94"/>
      <c r="C271" s="188" t="s">
        <v>256</v>
      </c>
      <c r="D271" s="134" t="s">
        <v>27</v>
      </c>
      <c r="E271" s="134" t="s">
        <v>257</v>
      </c>
      <c r="F271" s="135">
        <v>3077</v>
      </c>
      <c r="G271" s="135">
        <v>9</v>
      </c>
      <c r="H271" s="136"/>
      <c r="I271" s="411"/>
      <c r="J271" s="136"/>
      <c r="K271" s="136"/>
      <c r="L271" s="136"/>
      <c r="M271" s="136"/>
      <c r="N271" s="136"/>
      <c r="O271" s="136"/>
      <c r="P271" s="137"/>
      <c r="Q271" s="124"/>
      <c r="R271" s="124"/>
      <c r="S271" s="125"/>
      <c r="T271" s="104"/>
    </row>
    <row r="272" spans="2:20" x14ac:dyDescent="0.25">
      <c r="B272" s="60"/>
      <c r="C272" s="674" t="s">
        <v>258</v>
      </c>
      <c r="D272" s="142" t="s">
        <v>23</v>
      </c>
      <c r="E272" s="142" t="s">
        <v>259</v>
      </c>
      <c r="F272" s="142" t="s">
        <v>33</v>
      </c>
      <c r="G272" s="142"/>
      <c r="H272" s="142"/>
      <c r="I272" s="413"/>
      <c r="J272" s="142"/>
      <c r="K272" s="142"/>
      <c r="L272" s="142"/>
      <c r="M272" s="142"/>
      <c r="N272" s="142"/>
      <c r="O272" s="142"/>
      <c r="P272" s="143"/>
      <c r="Q272" s="124"/>
      <c r="R272" s="124"/>
      <c r="S272" s="125"/>
      <c r="T272" s="104"/>
    </row>
    <row r="273" spans="2:20" x14ac:dyDescent="0.25">
      <c r="B273" s="61"/>
      <c r="C273" s="674"/>
      <c r="D273" s="144" t="s">
        <v>26</v>
      </c>
      <c r="E273" s="144" t="s">
        <v>259</v>
      </c>
      <c r="F273" s="144" t="s">
        <v>33</v>
      </c>
      <c r="G273" s="144"/>
      <c r="H273" s="144"/>
      <c r="I273" s="414"/>
      <c r="J273" s="144"/>
      <c r="K273" s="144"/>
      <c r="L273" s="144"/>
      <c r="M273" s="144"/>
      <c r="N273" s="144"/>
      <c r="O273" s="144"/>
      <c r="P273" s="145"/>
      <c r="Q273" s="102"/>
      <c r="R273" s="102"/>
      <c r="T273" s="104"/>
    </row>
    <row r="274" spans="2:20" x14ac:dyDescent="0.25">
      <c r="B274" s="62"/>
      <c r="C274" s="674"/>
      <c r="D274" s="146" t="s">
        <v>27</v>
      </c>
      <c r="E274" s="146" t="s">
        <v>259</v>
      </c>
      <c r="F274" s="146" t="s">
        <v>33</v>
      </c>
      <c r="G274" s="146"/>
      <c r="H274" s="146"/>
      <c r="I274" s="415"/>
      <c r="J274" s="146"/>
      <c r="K274" s="146"/>
      <c r="L274" s="146"/>
      <c r="M274" s="146"/>
      <c r="N274" s="146"/>
      <c r="O274" s="146"/>
      <c r="P274" s="147"/>
      <c r="Q274" s="189"/>
      <c r="R274" s="189"/>
      <c r="T274" s="104"/>
    </row>
    <row r="275" spans="2:20" x14ac:dyDescent="0.25">
      <c r="B275" s="100" t="s">
        <v>260</v>
      </c>
      <c r="Q275" s="190"/>
      <c r="R275" s="190"/>
      <c r="S275" s="191"/>
    </row>
    <row r="276" spans="2:20" x14ac:dyDescent="0.25">
      <c r="H276" t="s">
        <v>666</v>
      </c>
      <c r="I276" s="368">
        <f>I4+I8+I12+I16+I86+I96+I109+I124+I137+I160+I174+I179+I210+I244+I260</f>
        <v>1641852.7060277164</v>
      </c>
    </row>
  </sheetData>
  <sheetProtection password="F167" sheet="1" objects="1" scenarios="1"/>
  <mergeCells count="103">
    <mergeCell ref="C272:C274"/>
    <mergeCell ref="C254:C256"/>
    <mergeCell ref="S254:S256"/>
    <mergeCell ref="C257:C259"/>
    <mergeCell ref="C261:C264"/>
    <mergeCell ref="C265:C267"/>
    <mergeCell ref="C268:C270"/>
    <mergeCell ref="C240:C241"/>
    <mergeCell ref="C245:C247"/>
    <mergeCell ref="S245:S247"/>
    <mergeCell ref="C248:C250"/>
    <mergeCell ref="C251:C253"/>
    <mergeCell ref="S251:S253"/>
    <mergeCell ref="C226:C227"/>
    <mergeCell ref="C231:C232"/>
    <mergeCell ref="C233:C234"/>
    <mergeCell ref="C235:C237"/>
    <mergeCell ref="S235:S237"/>
    <mergeCell ref="C238:C239"/>
    <mergeCell ref="C214:C215"/>
    <mergeCell ref="C216:C217"/>
    <mergeCell ref="S216:S217"/>
    <mergeCell ref="C218:C219"/>
    <mergeCell ref="C220:C222"/>
    <mergeCell ref="C223:C225"/>
    <mergeCell ref="C192:C194"/>
    <mergeCell ref="C195:C197"/>
    <mergeCell ref="C198:C200"/>
    <mergeCell ref="C201:C203"/>
    <mergeCell ref="C204:C206"/>
    <mergeCell ref="C207:C209"/>
    <mergeCell ref="C175:C176"/>
    <mergeCell ref="C177:C178"/>
    <mergeCell ref="C180:C182"/>
    <mergeCell ref="C183:C185"/>
    <mergeCell ref="C186:C188"/>
    <mergeCell ref="C189:C191"/>
    <mergeCell ref="C164:C166"/>
    <mergeCell ref="S164:S166"/>
    <mergeCell ref="C168:C170"/>
    <mergeCell ref="S168:S170"/>
    <mergeCell ref="C171:C173"/>
    <mergeCell ref="S171:S173"/>
    <mergeCell ref="C147:C149"/>
    <mergeCell ref="C150:C152"/>
    <mergeCell ref="C153:C155"/>
    <mergeCell ref="C156:C158"/>
    <mergeCell ref="C161:C163"/>
    <mergeCell ref="S161:S163"/>
    <mergeCell ref="C134:C136"/>
    <mergeCell ref="E137:F137"/>
    <mergeCell ref="C138:C140"/>
    <mergeCell ref="S138:S140"/>
    <mergeCell ref="C141:C143"/>
    <mergeCell ref="C144:C146"/>
    <mergeCell ref="S115:S117"/>
    <mergeCell ref="C118:C120"/>
    <mergeCell ref="C121:C123"/>
    <mergeCell ref="C125:C127"/>
    <mergeCell ref="C128:C130"/>
    <mergeCell ref="C131:C133"/>
    <mergeCell ref="C100:C102"/>
    <mergeCell ref="C103:C105"/>
    <mergeCell ref="C106:C108"/>
    <mergeCell ref="C110:C111"/>
    <mergeCell ref="C112:C114"/>
    <mergeCell ref="C115:C117"/>
    <mergeCell ref="C79:C81"/>
    <mergeCell ref="C82:C84"/>
    <mergeCell ref="C87:C89"/>
    <mergeCell ref="C90:C92"/>
    <mergeCell ref="C93:C95"/>
    <mergeCell ref="C97:C99"/>
    <mergeCell ref="C61:C63"/>
    <mergeCell ref="C64:C66"/>
    <mergeCell ref="C67:C69"/>
    <mergeCell ref="C70:C72"/>
    <mergeCell ref="C73:C75"/>
    <mergeCell ref="C76:C78"/>
    <mergeCell ref="C49:C51"/>
    <mergeCell ref="C52:C54"/>
    <mergeCell ref="C55:C57"/>
    <mergeCell ref="S55:S57"/>
    <mergeCell ref="C58:C60"/>
    <mergeCell ref="S58:S60"/>
    <mergeCell ref="C31:C33"/>
    <mergeCell ref="C34:C36"/>
    <mergeCell ref="C37:C39"/>
    <mergeCell ref="C40:C42"/>
    <mergeCell ref="C43:C45"/>
    <mergeCell ref="C46:C48"/>
    <mergeCell ref="S9:S11"/>
    <mergeCell ref="C13:C15"/>
    <mergeCell ref="C17:C19"/>
    <mergeCell ref="C20:C22"/>
    <mergeCell ref="C23:C25"/>
    <mergeCell ref="C26:C27"/>
    <mergeCell ref="C28:C30"/>
    <mergeCell ref="B2:H2"/>
    <mergeCell ref="J2:K2"/>
    <mergeCell ref="L2:P2"/>
    <mergeCell ref="C5:C7"/>
    <mergeCell ref="C9:C11"/>
  </mergeCells>
  <hyperlinks>
    <hyperlink ref="D3" location="'Data collection template'!B274" display="Waste form*"/>
    <hyperlink ref="B275" location="'Data collection template'!D3" display="*Waste form: identifies the physical state of the waste, where L = liquid; S = solid; P = sludge; and M = mixture/assortment."/>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72"/>
  <sheetViews>
    <sheetView workbookViewId="0">
      <selection activeCell="C27" sqref="C27:C29"/>
    </sheetView>
  </sheetViews>
  <sheetFormatPr defaultRowHeight="15" x14ac:dyDescent="0.25"/>
  <cols>
    <col min="1" max="1" width="1.85546875" customWidth="1"/>
    <col min="3" max="3" width="52" style="219" customWidth="1"/>
    <col min="4" max="4" width="7.28515625" customWidth="1"/>
    <col min="5" max="5" width="18.140625" customWidth="1"/>
    <col min="6" max="6" width="11.85546875" customWidth="1"/>
    <col min="7" max="7" width="12.28515625" customWidth="1"/>
    <col min="8" max="8" width="13.85546875" customWidth="1"/>
    <col min="9" max="9" width="20.7109375" style="423" customWidth="1"/>
    <col min="10" max="11" width="9.28515625" style="230" bestFit="1" customWidth="1"/>
    <col min="12" max="12" width="11.140625" style="230" customWidth="1"/>
    <col min="13" max="13" width="9.140625" style="196"/>
    <col min="14" max="14" width="11.42578125" style="230" customWidth="1"/>
    <col min="15" max="15" width="9.28515625" style="230" bestFit="1" customWidth="1"/>
    <col min="16" max="16" width="10.140625" style="230" bestFit="1" customWidth="1"/>
    <col min="19" max="20" width="10.140625" bestFit="1" customWidth="1"/>
    <col min="23" max="23" width="10.140625" bestFit="1" customWidth="1"/>
    <col min="257" max="257" width="1.85546875" customWidth="1"/>
    <col min="259" max="259" width="52" customWidth="1"/>
    <col min="260" max="260" width="7.28515625" customWidth="1"/>
    <col min="261" max="261" width="18.140625" customWidth="1"/>
    <col min="262" max="262" width="11.85546875" customWidth="1"/>
    <col min="263" max="263" width="9" customWidth="1"/>
    <col min="265" max="265" width="10.85546875" customWidth="1"/>
    <col min="266" max="267" width="9.28515625" bestFit="1" customWidth="1"/>
    <col min="268" max="268" width="11.140625" customWidth="1"/>
    <col min="270" max="270" width="11.42578125" customWidth="1"/>
    <col min="271" max="271" width="9.28515625" bestFit="1" customWidth="1"/>
    <col min="272" max="272" width="10.140625" bestFit="1" customWidth="1"/>
    <col min="275" max="276" width="10.140625" bestFit="1" customWidth="1"/>
    <col min="279" max="279" width="10.140625" bestFit="1" customWidth="1"/>
    <col min="513" max="513" width="1.85546875" customWidth="1"/>
    <col min="515" max="515" width="52" customWidth="1"/>
    <col min="516" max="516" width="7.28515625" customWidth="1"/>
    <col min="517" max="517" width="18.140625" customWidth="1"/>
    <col min="518" max="518" width="11.85546875" customWidth="1"/>
    <col min="519" max="519" width="9" customWidth="1"/>
    <col min="521" max="521" width="10.85546875" customWidth="1"/>
    <col min="522" max="523" width="9.28515625" bestFit="1" customWidth="1"/>
    <col min="524" max="524" width="11.140625" customWidth="1"/>
    <col min="526" max="526" width="11.42578125" customWidth="1"/>
    <col min="527" max="527" width="9.28515625" bestFit="1" customWidth="1"/>
    <col min="528" max="528" width="10.140625" bestFit="1" customWidth="1"/>
    <col min="531" max="532" width="10.140625" bestFit="1" customWidth="1"/>
    <col min="535" max="535" width="10.140625" bestFit="1" customWidth="1"/>
    <col min="769" max="769" width="1.85546875" customWidth="1"/>
    <col min="771" max="771" width="52" customWidth="1"/>
    <col min="772" max="772" width="7.28515625" customWidth="1"/>
    <col min="773" max="773" width="18.140625" customWidth="1"/>
    <col min="774" max="774" width="11.85546875" customWidth="1"/>
    <col min="775" max="775" width="9" customWidth="1"/>
    <col min="777" max="777" width="10.85546875" customWidth="1"/>
    <col min="778" max="779" width="9.28515625" bestFit="1" customWidth="1"/>
    <col min="780" max="780" width="11.140625" customWidth="1"/>
    <col min="782" max="782" width="11.42578125" customWidth="1"/>
    <col min="783" max="783" width="9.28515625" bestFit="1" customWidth="1"/>
    <col min="784" max="784" width="10.140625" bestFit="1" customWidth="1"/>
    <col min="787" max="788" width="10.140625" bestFit="1" customWidth="1"/>
    <col min="791" max="791" width="10.140625" bestFit="1" customWidth="1"/>
    <col min="1025" max="1025" width="1.85546875" customWidth="1"/>
    <col min="1027" max="1027" width="52" customWidth="1"/>
    <col min="1028" max="1028" width="7.28515625" customWidth="1"/>
    <col min="1029" max="1029" width="18.140625" customWidth="1"/>
    <col min="1030" max="1030" width="11.85546875" customWidth="1"/>
    <col min="1031" max="1031" width="9" customWidth="1"/>
    <col min="1033" max="1033" width="10.85546875" customWidth="1"/>
    <col min="1034" max="1035" width="9.28515625" bestFit="1" customWidth="1"/>
    <col min="1036" max="1036" width="11.140625" customWidth="1"/>
    <col min="1038" max="1038" width="11.42578125" customWidth="1"/>
    <col min="1039" max="1039" width="9.28515625" bestFit="1" customWidth="1"/>
    <col min="1040" max="1040" width="10.140625" bestFit="1" customWidth="1"/>
    <col min="1043" max="1044" width="10.140625" bestFit="1" customWidth="1"/>
    <col min="1047" max="1047" width="10.140625" bestFit="1" customWidth="1"/>
    <col min="1281" max="1281" width="1.85546875" customWidth="1"/>
    <col min="1283" max="1283" width="52" customWidth="1"/>
    <col min="1284" max="1284" width="7.28515625" customWidth="1"/>
    <col min="1285" max="1285" width="18.140625" customWidth="1"/>
    <col min="1286" max="1286" width="11.85546875" customWidth="1"/>
    <col min="1287" max="1287" width="9" customWidth="1"/>
    <col min="1289" max="1289" width="10.85546875" customWidth="1"/>
    <col min="1290" max="1291" width="9.28515625" bestFit="1" customWidth="1"/>
    <col min="1292" max="1292" width="11.140625" customWidth="1"/>
    <col min="1294" max="1294" width="11.42578125" customWidth="1"/>
    <col min="1295" max="1295" width="9.28515625" bestFit="1" customWidth="1"/>
    <col min="1296" max="1296" width="10.140625" bestFit="1" customWidth="1"/>
    <col min="1299" max="1300" width="10.140625" bestFit="1" customWidth="1"/>
    <col min="1303" max="1303" width="10.140625" bestFit="1" customWidth="1"/>
    <col min="1537" max="1537" width="1.85546875" customWidth="1"/>
    <col min="1539" max="1539" width="52" customWidth="1"/>
    <col min="1540" max="1540" width="7.28515625" customWidth="1"/>
    <col min="1541" max="1541" width="18.140625" customWidth="1"/>
    <col min="1542" max="1542" width="11.85546875" customWidth="1"/>
    <col min="1543" max="1543" width="9" customWidth="1"/>
    <col min="1545" max="1545" width="10.85546875" customWidth="1"/>
    <col min="1546" max="1547" width="9.28515625" bestFit="1" customWidth="1"/>
    <col min="1548" max="1548" width="11.140625" customWidth="1"/>
    <col min="1550" max="1550" width="11.42578125" customWidth="1"/>
    <col min="1551" max="1551" width="9.28515625" bestFit="1" customWidth="1"/>
    <col min="1552" max="1552" width="10.140625" bestFit="1" customWidth="1"/>
    <col min="1555" max="1556" width="10.140625" bestFit="1" customWidth="1"/>
    <col min="1559" max="1559" width="10.140625" bestFit="1" customWidth="1"/>
    <col min="1793" max="1793" width="1.85546875" customWidth="1"/>
    <col min="1795" max="1795" width="52" customWidth="1"/>
    <col min="1796" max="1796" width="7.28515625" customWidth="1"/>
    <col min="1797" max="1797" width="18.140625" customWidth="1"/>
    <col min="1798" max="1798" width="11.85546875" customWidth="1"/>
    <col min="1799" max="1799" width="9" customWidth="1"/>
    <col min="1801" max="1801" width="10.85546875" customWidth="1"/>
    <col min="1802" max="1803" width="9.28515625" bestFit="1" customWidth="1"/>
    <col min="1804" max="1804" width="11.140625" customWidth="1"/>
    <col min="1806" max="1806" width="11.42578125" customWidth="1"/>
    <col min="1807" max="1807" width="9.28515625" bestFit="1" customWidth="1"/>
    <col min="1808" max="1808" width="10.140625" bestFit="1" customWidth="1"/>
    <col min="1811" max="1812" width="10.140625" bestFit="1" customWidth="1"/>
    <col min="1815" max="1815" width="10.140625" bestFit="1" customWidth="1"/>
    <col min="2049" max="2049" width="1.85546875" customWidth="1"/>
    <col min="2051" max="2051" width="52" customWidth="1"/>
    <col min="2052" max="2052" width="7.28515625" customWidth="1"/>
    <col min="2053" max="2053" width="18.140625" customWidth="1"/>
    <col min="2054" max="2054" width="11.85546875" customWidth="1"/>
    <col min="2055" max="2055" width="9" customWidth="1"/>
    <col min="2057" max="2057" width="10.85546875" customWidth="1"/>
    <col min="2058" max="2059" width="9.28515625" bestFit="1" customWidth="1"/>
    <col min="2060" max="2060" width="11.140625" customWidth="1"/>
    <col min="2062" max="2062" width="11.42578125" customWidth="1"/>
    <col min="2063" max="2063" width="9.28515625" bestFit="1" customWidth="1"/>
    <col min="2064" max="2064" width="10.140625" bestFit="1" customWidth="1"/>
    <col min="2067" max="2068" width="10.140625" bestFit="1" customWidth="1"/>
    <col min="2071" max="2071" width="10.140625" bestFit="1" customWidth="1"/>
    <col min="2305" max="2305" width="1.85546875" customWidth="1"/>
    <col min="2307" max="2307" width="52" customWidth="1"/>
    <col min="2308" max="2308" width="7.28515625" customWidth="1"/>
    <col min="2309" max="2309" width="18.140625" customWidth="1"/>
    <col min="2310" max="2310" width="11.85546875" customWidth="1"/>
    <col min="2311" max="2311" width="9" customWidth="1"/>
    <col min="2313" max="2313" width="10.85546875" customWidth="1"/>
    <col min="2314" max="2315" width="9.28515625" bestFit="1" customWidth="1"/>
    <col min="2316" max="2316" width="11.140625" customWidth="1"/>
    <col min="2318" max="2318" width="11.42578125" customWidth="1"/>
    <col min="2319" max="2319" width="9.28515625" bestFit="1" customWidth="1"/>
    <col min="2320" max="2320" width="10.140625" bestFit="1" customWidth="1"/>
    <col min="2323" max="2324" width="10.140625" bestFit="1" customWidth="1"/>
    <col min="2327" max="2327" width="10.140625" bestFit="1" customWidth="1"/>
    <col min="2561" max="2561" width="1.85546875" customWidth="1"/>
    <col min="2563" max="2563" width="52" customWidth="1"/>
    <col min="2564" max="2564" width="7.28515625" customWidth="1"/>
    <col min="2565" max="2565" width="18.140625" customWidth="1"/>
    <col min="2566" max="2566" width="11.85546875" customWidth="1"/>
    <col min="2567" max="2567" width="9" customWidth="1"/>
    <col min="2569" max="2569" width="10.85546875" customWidth="1"/>
    <col min="2570" max="2571" width="9.28515625" bestFit="1" customWidth="1"/>
    <col min="2572" max="2572" width="11.140625" customWidth="1"/>
    <col min="2574" max="2574" width="11.42578125" customWidth="1"/>
    <col min="2575" max="2575" width="9.28515625" bestFit="1" customWidth="1"/>
    <col min="2576" max="2576" width="10.140625" bestFit="1" customWidth="1"/>
    <col min="2579" max="2580" width="10.140625" bestFit="1" customWidth="1"/>
    <col min="2583" max="2583" width="10.140625" bestFit="1" customWidth="1"/>
    <col min="2817" max="2817" width="1.85546875" customWidth="1"/>
    <col min="2819" max="2819" width="52" customWidth="1"/>
    <col min="2820" max="2820" width="7.28515625" customWidth="1"/>
    <col min="2821" max="2821" width="18.140625" customWidth="1"/>
    <col min="2822" max="2822" width="11.85546875" customWidth="1"/>
    <col min="2823" max="2823" width="9" customWidth="1"/>
    <col min="2825" max="2825" width="10.85546875" customWidth="1"/>
    <col min="2826" max="2827" width="9.28515625" bestFit="1" customWidth="1"/>
    <col min="2828" max="2828" width="11.140625" customWidth="1"/>
    <col min="2830" max="2830" width="11.42578125" customWidth="1"/>
    <col min="2831" max="2831" width="9.28515625" bestFit="1" customWidth="1"/>
    <col min="2832" max="2832" width="10.140625" bestFit="1" customWidth="1"/>
    <col min="2835" max="2836" width="10.140625" bestFit="1" customWidth="1"/>
    <col min="2839" max="2839" width="10.140625" bestFit="1" customWidth="1"/>
    <col min="3073" max="3073" width="1.85546875" customWidth="1"/>
    <col min="3075" max="3075" width="52" customWidth="1"/>
    <col min="3076" max="3076" width="7.28515625" customWidth="1"/>
    <col min="3077" max="3077" width="18.140625" customWidth="1"/>
    <col min="3078" max="3078" width="11.85546875" customWidth="1"/>
    <col min="3079" max="3079" width="9" customWidth="1"/>
    <col min="3081" max="3081" width="10.85546875" customWidth="1"/>
    <col min="3082" max="3083" width="9.28515625" bestFit="1" customWidth="1"/>
    <col min="3084" max="3084" width="11.140625" customWidth="1"/>
    <col min="3086" max="3086" width="11.42578125" customWidth="1"/>
    <col min="3087" max="3087" width="9.28515625" bestFit="1" customWidth="1"/>
    <col min="3088" max="3088" width="10.140625" bestFit="1" customWidth="1"/>
    <col min="3091" max="3092" width="10.140625" bestFit="1" customWidth="1"/>
    <col min="3095" max="3095" width="10.140625" bestFit="1" customWidth="1"/>
    <col min="3329" max="3329" width="1.85546875" customWidth="1"/>
    <col min="3331" max="3331" width="52" customWidth="1"/>
    <col min="3332" max="3332" width="7.28515625" customWidth="1"/>
    <col min="3333" max="3333" width="18.140625" customWidth="1"/>
    <col min="3334" max="3334" width="11.85546875" customWidth="1"/>
    <col min="3335" max="3335" width="9" customWidth="1"/>
    <col min="3337" max="3337" width="10.85546875" customWidth="1"/>
    <col min="3338" max="3339" width="9.28515625" bestFit="1" customWidth="1"/>
    <col min="3340" max="3340" width="11.140625" customWidth="1"/>
    <col min="3342" max="3342" width="11.42578125" customWidth="1"/>
    <col min="3343" max="3343" width="9.28515625" bestFit="1" customWidth="1"/>
    <col min="3344" max="3344" width="10.140625" bestFit="1" customWidth="1"/>
    <col min="3347" max="3348" width="10.140625" bestFit="1" customWidth="1"/>
    <col min="3351" max="3351" width="10.140625" bestFit="1" customWidth="1"/>
    <col min="3585" max="3585" width="1.85546875" customWidth="1"/>
    <col min="3587" max="3587" width="52" customWidth="1"/>
    <col min="3588" max="3588" width="7.28515625" customWidth="1"/>
    <col min="3589" max="3589" width="18.140625" customWidth="1"/>
    <col min="3590" max="3590" width="11.85546875" customWidth="1"/>
    <col min="3591" max="3591" width="9" customWidth="1"/>
    <col min="3593" max="3593" width="10.85546875" customWidth="1"/>
    <col min="3594" max="3595" width="9.28515625" bestFit="1" customWidth="1"/>
    <col min="3596" max="3596" width="11.140625" customWidth="1"/>
    <col min="3598" max="3598" width="11.42578125" customWidth="1"/>
    <col min="3599" max="3599" width="9.28515625" bestFit="1" customWidth="1"/>
    <col min="3600" max="3600" width="10.140625" bestFit="1" customWidth="1"/>
    <col min="3603" max="3604" width="10.140625" bestFit="1" customWidth="1"/>
    <col min="3607" max="3607" width="10.140625" bestFit="1" customWidth="1"/>
    <col min="3841" max="3841" width="1.85546875" customWidth="1"/>
    <col min="3843" max="3843" width="52" customWidth="1"/>
    <col min="3844" max="3844" width="7.28515625" customWidth="1"/>
    <col min="3845" max="3845" width="18.140625" customWidth="1"/>
    <col min="3846" max="3846" width="11.85546875" customWidth="1"/>
    <col min="3847" max="3847" width="9" customWidth="1"/>
    <col min="3849" max="3849" width="10.85546875" customWidth="1"/>
    <col min="3850" max="3851" width="9.28515625" bestFit="1" customWidth="1"/>
    <col min="3852" max="3852" width="11.140625" customWidth="1"/>
    <col min="3854" max="3854" width="11.42578125" customWidth="1"/>
    <col min="3855" max="3855" width="9.28515625" bestFit="1" customWidth="1"/>
    <col min="3856" max="3856" width="10.140625" bestFit="1" customWidth="1"/>
    <col min="3859" max="3860" width="10.140625" bestFit="1" customWidth="1"/>
    <col min="3863" max="3863" width="10.140625" bestFit="1" customWidth="1"/>
    <col min="4097" max="4097" width="1.85546875" customWidth="1"/>
    <col min="4099" max="4099" width="52" customWidth="1"/>
    <col min="4100" max="4100" width="7.28515625" customWidth="1"/>
    <col min="4101" max="4101" width="18.140625" customWidth="1"/>
    <col min="4102" max="4102" width="11.85546875" customWidth="1"/>
    <col min="4103" max="4103" width="9" customWidth="1"/>
    <col min="4105" max="4105" width="10.85546875" customWidth="1"/>
    <col min="4106" max="4107" width="9.28515625" bestFit="1" customWidth="1"/>
    <col min="4108" max="4108" width="11.140625" customWidth="1"/>
    <col min="4110" max="4110" width="11.42578125" customWidth="1"/>
    <col min="4111" max="4111" width="9.28515625" bestFit="1" customWidth="1"/>
    <col min="4112" max="4112" width="10.140625" bestFit="1" customWidth="1"/>
    <col min="4115" max="4116" width="10.140625" bestFit="1" customWidth="1"/>
    <col min="4119" max="4119" width="10.140625" bestFit="1" customWidth="1"/>
    <col min="4353" max="4353" width="1.85546875" customWidth="1"/>
    <col min="4355" max="4355" width="52" customWidth="1"/>
    <col min="4356" max="4356" width="7.28515625" customWidth="1"/>
    <col min="4357" max="4357" width="18.140625" customWidth="1"/>
    <col min="4358" max="4358" width="11.85546875" customWidth="1"/>
    <col min="4359" max="4359" width="9" customWidth="1"/>
    <col min="4361" max="4361" width="10.85546875" customWidth="1"/>
    <col min="4362" max="4363" width="9.28515625" bestFit="1" customWidth="1"/>
    <col min="4364" max="4364" width="11.140625" customWidth="1"/>
    <col min="4366" max="4366" width="11.42578125" customWidth="1"/>
    <col min="4367" max="4367" width="9.28515625" bestFit="1" customWidth="1"/>
    <col min="4368" max="4368" width="10.140625" bestFit="1" customWidth="1"/>
    <col min="4371" max="4372" width="10.140625" bestFit="1" customWidth="1"/>
    <col min="4375" max="4375" width="10.140625" bestFit="1" customWidth="1"/>
    <col min="4609" max="4609" width="1.85546875" customWidth="1"/>
    <col min="4611" max="4611" width="52" customWidth="1"/>
    <col min="4612" max="4612" width="7.28515625" customWidth="1"/>
    <col min="4613" max="4613" width="18.140625" customWidth="1"/>
    <col min="4614" max="4614" width="11.85546875" customWidth="1"/>
    <col min="4615" max="4615" width="9" customWidth="1"/>
    <col min="4617" max="4617" width="10.85546875" customWidth="1"/>
    <col min="4618" max="4619" width="9.28515625" bestFit="1" customWidth="1"/>
    <col min="4620" max="4620" width="11.140625" customWidth="1"/>
    <col min="4622" max="4622" width="11.42578125" customWidth="1"/>
    <col min="4623" max="4623" width="9.28515625" bestFit="1" customWidth="1"/>
    <col min="4624" max="4624" width="10.140625" bestFit="1" customWidth="1"/>
    <col min="4627" max="4628" width="10.140625" bestFit="1" customWidth="1"/>
    <col min="4631" max="4631" width="10.140625" bestFit="1" customWidth="1"/>
    <col min="4865" max="4865" width="1.85546875" customWidth="1"/>
    <col min="4867" max="4867" width="52" customWidth="1"/>
    <col min="4868" max="4868" width="7.28515625" customWidth="1"/>
    <col min="4869" max="4869" width="18.140625" customWidth="1"/>
    <col min="4870" max="4870" width="11.85546875" customWidth="1"/>
    <col min="4871" max="4871" width="9" customWidth="1"/>
    <col min="4873" max="4873" width="10.85546875" customWidth="1"/>
    <col min="4874" max="4875" width="9.28515625" bestFit="1" customWidth="1"/>
    <col min="4876" max="4876" width="11.140625" customWidth="1"/>
    <col min="4878" max="4878" width="11.42578125" customWidth="1"/>
    <col min="4879" max="4879" width="9.28515625" bestFit="1" customWidth="1"/>
    <col min="4880" max="4880" width="10.140625" bestFit="1" customWidth="1"/>
    <col min="4883" max="4884" width="10.140625" bestFit="1" customWidth="1"/>
    <col min="4887" max="4887" width="10.140625" bestFit="1" customWidth="1"/>
    <col min="5121" max="5121" width="1.85546875" customWidth="1"/>
    <col min="5123" max="5123" width="52" customWidth="1"/>
    <col min="5124" max="5124" width="7.28515625" customWidth="1"/>
    <col min="5125" max="5125" width="18.140625" customWidth="1"/>
    <col min="5126" max="5126" width="11.85546875" customWidth="1"/>
    <col min="5127" max="5127" width="9" customWidth="1"/>
    <col min="5129" max="5129" width="10.85546875" customWidth="1"/>
    <col min="5130" max="5131" width="9.28515625" bestFit="1" customWidth="1"/>
    <col min="5132" max="5132" width="11.140625" customWidth="1"/>
    <col min="5134" max="5134" width="11.42578125" customWidth="1"/>
    <col min="5135" max="5135" width="9.28515625" bestFit="1" customWidth="1"/>
    <col min="5136" max="5136" width="10.140625" bestFit="1" customWidth="1"/>
    <col min="5139" max="5140" width="10.140625" bestFit="1" customWidth="1"/>
    <col min="5143" max="5143" width="10.140625" bestFit="1" customWidth="1"/>
    <col min="5377" max="5377" width="1.85546875" customWidth="1"/>
    <col min="5379" max="5379" width="52" customWidth="1"/>
    <col min="5380" max="5380" width="7.28515625" customWidth="1"/>
    <col min="5381" max="5381" width="18.140625" customWidth="1"/>
    <col min="5382" max="5382" width="11.85546875" customWidth="1"/>
    <col min="5383" max="5383" width="9" customWidth="1"/>
    <col min="5385" max="5385" width="10.85546875" customWidth="1"/>
    <col min="5386" max="5387" width="9.28515625" bestFit="1" customWidth="1"/>
    <col min="5388" max="5388" width="11.140625" customWidth="1"/>
    <col min="5390" max="5390" width="11.42578125" customWidth="1"/>
    <col min="5391" max="5391" width="9.28515625" bestFit="1" customWidth="1"/>
    <col min="5392" max="5392" width="10.140625" bestFit="1" customWidth="1"/>
    <col min="5395" max="5396" width="10.140625" bestFit="1" customWidth="1"/>
    <col min="5399" max="5399" width="10.140625" bestFit="1" customWidth="1"/>
    <col min="5633" max="5633" width="1.85546875" customWidth="1"/>
    <col min="5635" max="5635" width="52" customWidth="1"/>
    <col min="5636" max="5636" width="7.28515625" customWidth="1"/>
    <col min="5637" max="5637" width="18.140625" customWidth="1"/>
    <col min="5638" max="5638" width="11.85546875" customWidth="1"/>
    <col min="5639" max="5639" width="9" customWidth="1"/>
    <col min="5641" max="5641" width="10.85546875" customWidth="1"/>
    <col min="5642" max="5643" width="9.28515625" bestFit="1" customWidth="1"/>
    <col min="5644" max="5644" width="11.140625" customWidth="1"/>
    <col min="5646" max="5646" width="11.42578125" customWidth="1"/>
    <col min="5647" max="5647" width="9.28515625" bestFit="1" customWidth="1"/>
    <col min="5648" max="5648" width="10.140625" bestFit="1" customWidth="1"/>
    <col min="5651" max="5652" width="10.140625" bestFit="1" customWidth="1"/>
    <col min="5655" max="5655" width="10.140625" bestFit="1" customWidth="1"/>
    <col min="5889" max="5889" width="1.85546875" customWidth="1"/>
    <col min="5891" max="5891" width="52" customWidth="1"/>
    <col min="5892" max="5892" width="7.28515625" customWidth="1"/>
    <col min="5893" max="5893" width="18.140625" customWidth="1"/>
    <col min="5894" max="5894" width="11.85546875" customWidth="1"/>
    <col min="5895" max="5895" width="9" customWidth="1"/>
    <col min="5897" max="5897" width="10.85546875" customWidth="1"/>
    <col min="5898" max="5899" width="9.28515625" bestFit="1" customWidth="1"/>
    <col min="5900" max="5900" width="11.140625" customWidth="1"/>
    <col min="5902" max="5902" width="11.42578125" customWidth="1"/>
    <col min="5903" max="5903" width="9.28515625" bestFit="1" customWidth="1"/>
    <col min="5904" max="5904" width="10.140625" bestFit="1" customWidth="1"/>
    <col min="5907" max="5908" width="10.140625" bestFit="1" customWidth="1"/>
    <col min="5911" max="5911" width="10.140625" bestFit="1" customWidth="1"/>
    <col min="6145" max="6145" width="1.85546875" customWidth="1"/>
    <col min="6147" max="6147" width="52" customWidth="1"/>
    <col min="6148" max="6148" width="7.28515625" customWidth="1"/>
    <col min="6149" max="6149" width="18.140625" customWidth="1"/>
    <col min="6150" max="6150" width="11.85546875" customWidth="1"/>
    <col min="6151" max="6151" width="9" customWidth="1"/>
    <col min="6153" max="6153" width="10.85546875" customWidth="1"/>
    <col min="6154" max="6155" width="9.28515625" bestFit="1" customWidth="1"/>
    <col min="6156" max="6156" width="11.140625" customWidth="1"/>
    <col min="6158" max="6158" width="11.42578125" customWidth="1"/>
    <col min="6159" max="6159" width="9.28515625" bestFit="1" customWidth="1"/>
    <col min="6160" max="6160" width="10.140625" bestFit="1" customWidth="1"/>
    <col min="6163" max="6164" width="10.140625" bestFit="1" customWidth="1"/>
    <col min="6167" max="6167" width="10.140625" bestFit="1" customWidth="1"/>
    <col min="6401" max="6401" width="1.85546875" customWidth="1"/>
    <col min="6403" max="6403" width="52" customWidth="1"/>
    <col min="6404" max="6404" width="7.28515625" customWidth="1"/>
    <col min="6405" max="6405" width="18.140625" customWidth="1"/>
    <col min="6406" max="6406" width="11.85546875" customWidth="1"/>
    <col min="6407" max="6407" width="9" customWidth="1"/>
    <col min="6409" max="6409" width="10.85546875" customWidth="1"/>
    <col min="6410" max="6411" width="9.28515625" bestFit="1" customWidth="1"/>
    <col min="6412" max="6412" width="11.140625" customWidth="1"/>
    <col min="6414" max="6414" width="11.42578125" customWidth="1"/>
    <col min="6415" max="6415" width="9.28515625" bestFit="1" customWidth="1"/>
    <col min="6416" max="6416" width="10.140625" bestFit="1" customWidth="1"/>
    <col min="6419" max="6420" width="10.140625" bestFit="1" customWidth="1"/>
    <col min="6423" max="6423" width="10.140625" bestFit="1" customWidth="1"/>
    <col min="6657" max="6657" width="1.85546875" customWidth="1"/>
    <col min="6659" max="6659" width="52" customWidth="1"/>
    <col min="6660" max="6660" width="7.28515625" customWidth="1"/>
    <col min="6661" max="6661" width="18.140625" customWidth="1"/>
    <col min="6662" max="6662" width="11.85546875" customWidth="1"/>
    <col min="6663" max="6663" width="9" customWidth="1"/>
    <col min="6665" max="6665" width="10.85546875" customWidth="1"/>
    <col min="6666" max="6667" width="9.28515625" bestFit="1" customWidth="1"/>
    <col min="6668" max="6668" width="11.140625" customWidth="1"/>
    <col min="6670" max="6670" width="11.42578125" customWidth="1"/>
    <col min="6671" max="6671" width="9.28515625" bestFit="1" customWidth="1"/>
    <col min="6672" max="6672" width="10.140625" bestFit="1" customWidth="1"/>
    <col min="6675" max="6676" width="10.140625" bestFit="1" customWidth="1"/>
    <col min="6679" max="6679" width="10.140625" bestFit="1" customWidth="1"/>
    <col min="6913" max="6913" width="1.85546875" customWidth="1"/>
    <col min="6915" max="6915" width="52" customWidth="1"/>
    <col min="6916" max="6916" width="7.28515625" customWidth="1"/>
    <col min="6917" max="6917" width="18.140625" customWidth="1"/>
    <col min="6918" max="6918" width="11.85546875" customWidth="1"/>
    <col min="6919" max="6919" width="9" customWidth="1"/>
    <col min="6921" max="6921" width="10.85546875" customWidth="1"/>
    <col min="6922" max="6923" width="9.28515625" bestFit="1" customWidth="1"/>
    <col min="6924" max="6924" width="11.140625" customWidth="1"/>
    <col min="6926" max="6926" width="11.42578125" customWidth="1"/>
    <col min="6927" max="6927" width="9.28515625" bestFit="1" customWidth="1"/>
    <col min="6928" max="6928" width="10.140625" bestFit="1" customWidth="1"/>
    <col min="6931" max="6932" width="10.140625" bestFit="1" customWidth="1"/>
    <col min="6935" max="6935" width="10.140625" bestFit="1" customWidth="1"/>
    <col min="7169" max="7169" width="1.85546875" customWidth="1"/>
    <col min="7171" max="7171" width="52" customWidth="1"/>
    <col min="7172" max="7172" width="7.28515625" customWidth="1"/>
    <col min="7173" max="7173" width="18.140625" customWidth="1"/>
    <col min="7174" max="7174" width="11.85546875" customWidth="1"/>
    <col min="7175" max="7175" width="9" customWidth="1"/>
    <col min="7177" max="7177" width="10.85546875" customWidth="1"/>
    <col min="7178" max="7179" width="9.28515625" bestFit="1" customWidth="1"/>
    <col min="7180" max="7180" width="11.140625" customWidth="1"/>
    <col min="7182" max="7182" width="11.42578125" customWidth="1"/>
    <col min="7183" max="7183" width="9.28515625" bestFit="1" customWidth="1"/>
    <col min="7184" max="7184" width="10.140625" bestFit="1" customWidth="1"/>
    <col min="7187" max="7188" width="10.140625" bestFit="1" customWidth="1"/>
    <col min="7191" max="7191" width="10.140625" bestFit="1" customWidth="1"/>
    <col min="7425" max="7425" width="1.85546875" customWidth="1"/>
    <col min="7427" max="7427" width="52" customWidth="1"/>
    <col min="7428" max="7428" width="7.28515625" customWidth="1"/>
    <col min="7429" max="7429" width="18.140625" customWidth="1"/>
    <col min="7430" max="7430" width="11.85546875" customWidth="1"/>
    <col min="7431" max="7431" width="9" customWidth="1"/>
    <col min="7433" max="7433" width="10.85546875" customWidth="1"/>
    <col min="7434" max="7435" width="9.28515625" bestFit="1" customWidth="1"/>
    <col min="7436" max="7436" width="11.140625" customWidth="1"/>
    <col min="7438" max="7438" width="11.42578125" customWidth="1"/>
    <col min="7439" max="7439" width="9.28515625" bestFit="1" customWidth="1"/>
    <col min="7440" max="7440" width="10.140625" bestFit="1" customWidth="1"/>
    <col min="7443" max="7444" width="10.140625" bestFit="1" customWidth="1"/>
    <col min="7447" max="7447" width="10.140625" bestFit="1" customWidth="1"/>
    <col min="7681" max="7681" width="1.85546875" customWidth="1"/>
    <col min="7683" max="7683" width="52" customWidth="1"/>
    <col min="7684" max="7684" width="7.28515625" customWidth="1"/>
    <col min="7685" max="7685" width="18.140625" customWidth="1"/>
    <col min="7686" max="7686" width="11.85546875" customWidth="1"/>
    <col min="7687" max="7687" width="9" customWidth="1"/>
    <col min="7689" max="7689" width="10.85546875" customWidth="1"/>
    <col min="7690" max="7691" width="9.28515625" bestFit="1" customWidth="1"/>
    <col min="7692" max="7692" width="11.140625" customWidth="1"/>
    <col min="7694" max="7694" width="11.42578125" customWidth="1"/>
    <col min="7695" max="7695" width="9.28515625" bestFit="1" customWidth="1"/>
    <col min="7696" max="7696" width="10.140625" bestFit="1" customWidth="1"/>
    <col min="7699" max="7700" width="10.140625" bestFit="1" customWidth="1"/>
    <col min="7703" max="7703" width="10.140625" bestFit="1" customWidth="1"/>
    <col min="7937" max="7937" width="1.85546875" customWidth="1"/>
    <col min="7939" max="7939" width="52" customWidth="1"/>
    <col min="7940" max="7940" width="7.28515625" customWidth="1"/>
    <col min="7941" max="7941" width="18.140625" customWidth="1"/>
    <col min="7942" max="7942" width="11.85546875" customWidth="1"/>
    <col min="7943" max="7943" width="9" customWidth="1"/>
    <col min="7945" max="7945" width="10.85546875" customWidth="1"/>
    <col min="7946" max="7947" width="9.28515625" bestFit="1" customWidth="1"/>
    <col min="7948" max="7948" width="11.140625" customWidth="1"/>
    <col min="7950" max="7950" width="11.42578125" customWidth="1"/>
    <col min="7951" max="7951" width="9.28515625" bestFit="1" customWidth="1"/>
    <col min="7952" max="7952" width="10.140625" bestFit="1" customWidth="1"/>
    <col min="7955" max="7956" width="10.140625" bestFit="1" customWidth="1"/>
    <col min="7959" max="7959" width="10.140625" bestFit="1" customWidth="1"/>
    <col min="8193" max="8193" width="1.85546875" customWidth="1"/>
    <col min="8195" max="8195" width="52" customWidth="1"/>
    <col min="8196" max="8196" width="7.28515625" customWidth="1"/>
    <col min="8197" max="8197" width="18.140625" customWidth="1"/>
    <col min="8198" max="8198" width="11.85546875" customWidth="1"/>
    <col min="8199" max="8199" width="9" customWidth="1"/>
    <col min="8201" max="8201" width="10.85546875" customWidth="1"/>
    <col min="8202" max="8203" width="9.28515625" bestFit="1" customWidth="1"/>
    <col min="8204" max="8204" width="11.140625" customWidth="1"/>
    <col min="8206" max="8206" width="11.42578125" customWidth="1"/>
    <col min="8207" max="8207" width="9.28515625" bestFit="1" customWidth="1"/>
    <col min="8208" max="8208" width="10.140625" bestFit="1" customWidth="1"/>
    <col min="8211" max="8212" width="10.140625" bestFit="1" customWidth="1"/>
    <col min="8215" max="8215" width="10.140625" bestFit="1" customWidth="1"/>
    <col min="8449" max="8449" width="1.85546875" customWidth="1"/>
    <col min="8451" max="8451" width="52" customWidth="1"/>
    <col min="8452" max="8452" width="7.28515625" customWidth="1"/>
    <col min="8453" max="8453" width="18.140625" customWidth="1"/>
    <col min="8454" max="8454" width="11.85546875" customWidth="1"/>
    <col min="8455" max="8455" width="9" customWidth="1"/>
    <col min="8457" max="8457" width="10.85546875" customWidth="1"/>
    <col min="8458" max="8459" width="9.28515625" bestFit="1" customWidth="1"/>
    <col min="8460" max="8460" width="11.140625" customWidth="1"/>
    <col min="8462" max="8462" width="11.42578125" customWidth="1"/>
    <col min="8463" max="8463" width="9.28515625" bestFit="1" customWidth="1"/>
    <col min="8464" max="8464" width="10.140625" bestFit="1" customWidth="1"/>
    <col min="8467" max="8468" width="10.140625" bestFit="1" customWidth="1"/>
    <col min="8471" max="8471" width="10.140625" bestFit="1" customWidth="1"/>
    <col min="8705" max="8705" width="1.85546875" customWidth="1"/>
    <col min="8707" max="8707" width="52" customWidth="1"/>
    <col min="8708" max="8708" width="7.28515625" customWidth="1"/>
    <col min="8709" max="8709" width="18.140625" customWidth="1"/>
    <col min="8710" max="8710" width="11.85546875" customWidth="1"/>
    <col min="8711" max="8711" width="9" customWidth="1"/>
    <col min="8713" max="8713" width="10.85546875" customWidth="1"/>
    <col min="8714" max="8715" width="9.28515625" bestFit="1" customWidth="1"/>
    <col min="8716" max="8716" width="11.140625" customWidth="1"/>
    <col min="8718" max="8718" width="11.42578125" customWidth="1"/>
    <col min="8719" max="8719" width="9.28515625" bestFit="1" customWidth="1"/>
    <col min="8720" max="8720" width="10.140625" bestFit="1" customWidth="1"/>
    <col min="8723" max="8724" width="10.140625" bestFit="1" customWidth="1"/>
    <col min="8727" max="8727" width="10.140625" bestFit="1" customWidth="1"/>
    <col min="8961" max="8961" width="1.85546875" customWidth="1"/>
    <col min="8963" max="8963" width="52" customWidth="1"/>
    <col min="8964" max="8964" width="7.28515625" customWidth="1"/>
    <col min="8965" max="8965" width="18.140625" customWidth="1"/>
    <col min="8966" max="8966" width="11.85546875" customWidth="1"/>
    <col min="8967" max="8967" width="9" customWidth="1"/>
    <col min="8969" max="8969" width="10.85546875" customWidth="1"/>
    <col min="8970" max="8971" width="9.28515625" bestFit="1" customWidth="1"/>
    <col min="8972" max="8972" width="11.140625" customWidth="1"/>
    <col min="8974" max="8974" width="11.42578125" customWidth="1"/>
    <col min="8975" max="8975" width="9.28515625" bestFit="1" customWidth="1"/>
    <col min="8976" max="8976" width="10.140625" bestFit="1" customWidth="1"/>
    <col min="8979" max="8980" width="10.140625" bestFit="1" customWidth="1"/>
    <col min="8983" max="8983" width="10.140625" bestFit="1" customWidth="1"/>
    <col min="9217" max="9217" width="1.85546875" customWidth="1"/>
    <col min="9219" max="9219" width="52" customWidth="1"/>
    <col min="9220" max="9220" width="7.28515625" customWidth="1"/>
    <col min="9221" max="9221" width="18.140625" customWidth="1"/>
    <col min="9222" max="9222" width="11.85546875" customWidth="1"/>
    <col min="9223" max="9223" width="9" customWidth="1"/>
    <col min="9225" max="9225" width="10.85546875" customWidth="1"/>
    <col min="9226" max="9227" width="9.28515625" bestFit="1" customWidth="1"/>
    <col min="9228" max="9228" width="11.140625" customWidth="1"/>
    <col min="9230" max="9230" width="11.42578125" customWidth="1"/>
    <col min="9231" max="9231" width="9.28515625" bestFit="1" customWidth="1"/>
    <col min="9232" max="9232" width="10.140625" bestFit="1" customWidth="1"/>
    <col min="9235" max="9236" width="10.140625" bestFit="1" customWidth="1"/>
    <col min="9239" max="9239" width="10.140625" bestFit="1" customWidth="1"/>
    <col min="9473" max="9473" width="1.85546875" customWidth="1"/>
    <col min="9475" max="9475" width="52" customWidth="1"/>
    <col min="9476" max="9476" width="7.28515625" customWidth="1"/>
    <col min="9477" max="9477" width="18.140625" customWidth="1"/>
    <col min="9478" max="9478" width="11.85546875" customWidth="1"/>
    <col min="9479" max="9479" width="9" customWidth="1"/>
    <col min="9481" max="9481" width="10.85546875" customWidth="1"/>
    <col min="9482" max="9483" width="9.28515625" bestFit="1" customWidth="1"/>
    <col min="9484" max="9484" width="11.140625" customWidth="1"/>
    <col min="9486" max="9486" width="11.42578125" customWidth="1"/>
    <col min="9487" max="9487" width="9.28515625" bestFit="1" customWidth="1"/>
    <col min="9488" max="9488" width="10.140625" bestFit="1" customWidth="1"/>
    <col min="9491" max="9492" width="10.140625" bestFit="1" customWidth="1"/>
    <col min="9495" max="9495" width="10.140625" bestFit="1" customWidth="1"/>
    <col min="9729" max="9729" width="1.85546875" customWidth="1"/>
    <col min="9731" max="9731" width="52" customWidth="1"/>
    <col min="9732" max="9732" width="7.28515625" customWidth="1"/>
    <col min="9733" max="9733" width="18.140625" customWidth="1"/>
    <col min="9734" max="9734" width="11.85546875" customWidth="1"/>
    <col min="9735" max="9735" width="9" customWidth="1"/>
    <col min="9737" max="9737" width="10.85546875" customWidth="1"/>
    <col min="9738" max="9739" width="9.28515625" bestFit="1" customWidth="1"/>
    <col min="9740" max="9740" width="11.140625" customWidth="1"/>
    <col min="9742" max="9742" width="11.42578125" customWidth="1"/>
    <col min="9743" max="9743" width="9.28515625" bestFit="1" customWidth="1"/>
    <col min="9744" max="9744" width="10.140625" bestFit="1" customWidth="1"/>
    <col min="9747" max="9748" width="10.140625" bestFit="1" customWidth="1"/>
    <col min="9751" max="9751" width="10.140625" bestFit="1" customWidth="1"/>
    <col min="9985" max="9985" width="1.85546875" customWidth="1"/>
    <col min="9987" max="9987" width="52" customWidth="1"/>
    <col min="9988" max="9988" width="7.28515625" customWidth="1"/>
    <col min="9989" max="9989" width="18.140625" customWidth="1"/>
    <col min="9990" max="9990" width="11.85546875" customWidth="1"/>
    <col min="9991" max="9991" width="9" customWidth="1"/>
    <col min="9993" max="9993" width="10.85546875" customWidth="1"/>
    <col min="9994" max="9995" width="9.28515625" bestFit="1" customWidth="1"/>
    <col min="9996" max="9996" width="11.140625" customWidth="1"/>
    <col min="9998" max="9998" width="11.42578125" customWidth="1"/>
    <col min="9999" max="9999" width="9.28515625" bestFit="1" customWidth="1"/>
    <col min="10000" max="10000" width="10.140625" bestFit="1" customWidth="1"/>
    <col min="10003" max="10004" width="10.140625" bestFit="1" customWidth="1"/>
    <col min="10007" max="10007" width="10.140625" bestFit="1" customWidth="1"/>
    <col min="10241" max="10241" width="1.85546875" customWidth="1"/>
    <col min="10243" max="10243" width="52" customWidth="1"/>
    <col min="10244" max="10244" width="7.28515625" customWidth="1"/>
    <col min="10245" max="10245" width="18.140625" customWidth="1"/>
    <col min="10246" max="10246" width="11.85546875" customWidth="1"/>
    <col min="10247" max="10247" width="9" customWidth="1"/>
    <col min="10249" max="10249" width="10.85546875" customWidth="1"/>
    <col min="10250" max="10251" width="9.28515625" bestFit="1" customWidth="1"/>
    <col min="10252" max="10252" width="11.140625" customWidth="1"/>
    <col min="10254" max="10254" width="11.42578125" customWidth="1"/>
    <col min="10255" max="10255" width="9.28515625" bestFit="1" customWidth="1"/>
    <col min="10256" max="10256" width="10.140625" bestFit="1" customWidth="1"/>
    <col min="10259" max="10260" width="10.140625" bestFit="1" customWidth="1"/>
    <col min="10263" max="10263" width="10.140625" bestFit="1" customWidth="1"/>
    <col min="10497" max="10497" width="1.85546875" customWidth="1"/>
    <col min="10499" max="10499" width="52" customWidth="1"/>
    <col min="10500" max="10500" width="7.28515625" customWidth="1"/>
    <col min="10501" max="10501" width="18.140625" customWidth="1"/>
    <col min="10502" max="10502" width="11.85546875" customWidth="1"/>
    <col min="10503" max="10503" width="9" customWidth="1"/>
    <col min="10505" max="10505" width="10.85546875" customWidth="1"/>
    <col min="10506" max="10507" width="9.28515625" bestFit="1" customWidth="1"/>
    <col min="10508" max="10508" width="11.140625" customWidth="1"/>
    <col min="10510" max="10510" width="11.42578125" customWidth="1"/>
    <col min="10511" max="10511" width="9.28515625" bestFit="1" customWidth="1"/>
    <col min="10512" max="10512" width="10.140625" bestFit="1" customWidth="1"/>
    <col min="10515" max="10516" width="10.140625" bestFit="1" customWidth="1"/>
    <col min="10519" max="10519" width="10.140625" bestFit="1" customWidth="1"/>
    <col min="10753" max="10753" width="1.85546875" customWidth="1"/>
    <col min="10755" max="10755" width="52" customWidth="1"/>
    <col min="10756" max="10756" width="7.28515625" customWidth="1"/>
    <col min="10757" max="10757" width="18.140625" customWidth="1"/>
    <col min="10758" max="10758" width="11.85546875" customWidth="1"/>
    <col min="10759" max="10759" width="9" customWidth="1"/>
    <col min="10761" max="10761" width="10.85546875" customWidth="1"/>
    <col min="10762" max="10763" width="9.28515625" bestFit="1" customWidth="1"/>
    <col min="10764" max="10764" width="11.140625" customWidth="1"/>
    <col min="10766" max="10766" width="11.42578125" customWidth="1"/>
    <col min="10767" max="10767" width="9.28515625" bestFit="1" customWidth="1"/>
    <col min="10768" max="10768" width="10.140625" bestFit="1" customWidth="1"/>
    <col min="10771" max="10772" width="10.140625" bestFit="1" customWidth="1"/>
    <col min="10775" max="10775" width="10.140625" bestFit="1" customWidth="1"/>
    <col min="11009" max="11009" width="1.85546875" customWidth="1"/>
    <col min="11011" max="11011" width="52" customWidth="1"/>
    <col min="11012" max="11012" width="7.28515625" customWidth="1"/>
    <col min="11013" max="11013" width="18.140625" customWidth="1"/>
    <col min="11014" max="11014" width="11.85546875" customWidth="1"/>
    <col min="11015" max="11015" width="9" customWidth="1"/>
    <col min="11017" max="11017" width="10.85546875" customWidth="1"/>
    <col min="11018" max="11019" width="9.28515625" bestFit="1" customWidth="1"/>
    <col min="11020" max="11020" width="11.140625" customWidth="1"/>
    <col min="11022" max="11022" width="11.42578125" customWidth="1"/>
    <col min="11023" max="11023" width="9.28515625" bestFit="1" customWidth="1"/>
    <col min="11024" max="11024" width="10.140625" bestFit="1" customWidth="1"/>
    <col min="11027" max="11028" width="10.140625" bestFit="1" customWidth="1"/>
    <col min="11031" max="11031" width="10.140625" bestFit="1" customWidth="1"/>
    <col min="11265" max="11265" width="1.85546875" customWidth="1"/>
    <col min="11267" max="11267" width="52" customWidth="1"/>
    <col min="11268" max="11268" width="7.28515625" customWidth="1"/>
    <col min="11269" max="11269" width="18.140625" customWidth="1"/>
    <col min="11270" max="11270" width="11.85546875" customWidth="1"/>
    <col min="11271" max="11271" width="9" customWidth="1"/>
    <col min="11273" max="11273" width="10.85546875" customWidth="1"/>
    <col min="11274" max="11275" width="9.28515625" bestFit="1" customWidth="1"/>
    <col min="11276" max="11276" width="11.140625" customWidth="1"/>
    <col min="11278" max="11278" width="11.42578125" customWidth="1"/>
    <col min="11279" max="11279" width="9.28515625" bestFit="1" customWidth="1"/>
    <col min="11280" max="11280" width="10.140625" bestFit="1" customWidth="1"/>
    <col min="11283" max="11284" width="10.140625" bestFit="1" customWidth="1"/>
    <col min="11287" max="11287" width="10.140625" bestFit="1" customWidth="1"/>
    <col min="11521" max="11521" width="1.85546875" customWidth="1"/>
    <col min="11523" max="11523" width="52" customWidth="1"/>
    <col min="11524" max="11524" width="7.28515625" customWidth="1"/>
    <col min="11525" max="11525" width="18.140625" customWidth="1"/>
    <col min="11526" max="11526" width="11.85546875" customWidth="1"/>
    <col min="11527" max="11527" width="9" customWidth="1"/>
    <col min="11529" max="11529" width="10.85546875" customWidth="1"/>
    <col min="11530" max="11531" width="9.28515625" bestFit="1" customWidth="1"/>
    <col min="11532" max="11532" width="11.140625" customWidth="1"/>
    <col min="11534" max="11534" width="11.42578125" customWidth="1"/>
    <col min="11535" max="11535" width="9.28515625" bestFit="1" customWidth="1"/>
    <col min="11536" max="11536" width="10.140625" bestFit="1" customWidth="1"/>
    <col min="11539" max="11540" width="10.140625" bestFit="1" customWidth="1"/>
    <col min="11543" max="11543" width="10.140625" bestFit="1" customWidth="1"/>
    <col min="11777" max="11777" width="1.85546875" customWidth="1"/>
    <col min="11779" max="11779" width="52" customWidth="1"/>
    <col min="11780" max="11780" width="7.28515625" customWidth="1"/>
    <col min="11781" max="11781" width="18.140625" customWidth="1"/>
    <col min="11782" max="11782" width="11.85546875" customWidth="1"/>
    <col min="11783" max="11783" width="9" customWidth="1"/>
    <col min="11785" max="11785" width="10.85546875" customWidth="1"/>
    <col min="11786" max="11787" width="9.28515625" bestFit="1" customWidth="1"/>
    <col min="11788" max="11788" width="11.140625" customWidth="1"/>
    <col min="11790" max="11790" width="11.42578125" customWidth="1"/>
    <col min="11791" max="11791" width="9.28515625" bestFit="1" customWidth="1"/>
    <col min="11792" max="11792" width="10.140625" bestFit="1" customWidth="1"/>
    <col min="11795" max="11796" width="10.140625" bestFit="1" customWidth="1"/>
    <col min="11799" max="11799" width="10.140625" bestFit="1" customWidth="1"/>
    <col min="12033" max="12033" width="1.85546875" customWidth="1"/>
    <col min="12035" max="12035" width="52" customWidth="1"/>
    <col min="12036" max="12036" width="7.28515625" customWidth="1"/>
    <col min="12037" max="12037" width="18.140625" customWidth="1"/>
    <col min="12038" max="12038" width="11.85546875" customWidth="1"/>
    <col min="12039" max="12039" width="9" customWidth="1"/>
    <col min="12041" max="12041" width="10.85546875" customWidth="1"/>
    <col min="12042" max="12043" width="9.28515625" bestFit="1" customWidth="1"/>
    <col min="12044" max="12044" width="11.140625" customWidth="1"/>
    <col min="12046" max="12046" width="11.42578125" customWidth="1"/>
    <col min="12047" max="12047" width="9.28515625" bestFit="1" customWidth="1"/>
    <col min="12048" max="12048" width="10.140625" bestFit="1" customWidth="1"/>
    <col min="12051" max="12052" width="10.140625" bestFit="1" customWidth="1"/>
    <col min="12055" max="12055" width="10.140625" bestFit="1" customWidth="1"/>
    <col min="12289" max="12289" width="1.85546875" customWidth="1"/>
    <col min="12291" max="12291" width="52" customWidth="1"/>
    <col min="12292" max="12292" width="7.28515625" customWidth="1"/>
    <col min="12293" max="12293" width="18.140625" customWidth="1"/>
    <col min="12294" max="12294" width="11.85546875" customWidth="1"/>
    <col min="12295" max="12295" width="9" customWidth="1"/>
    <col min="12297" max="12297" width="10.85546875" customWidth="1"/>
    <col min="12298" max="12299" width="9.28515625" bestFit="1" customWidth="1"/>
    <col min="12300" max="12300" width="11.140625" customWidth="1"/>
    <col min="12302" max="12302" width="11.42578125" customWidth="1"/>
    <col min="12303" max="12303" width="9.28515625" bestFit="1" customWidth="1"/>
    <col min="12304" max="12304" width="10.140625" bestFit="1" customWidth="1"/>
    <col min="12307" max="12308" width="10.140625" bestFit="1" customWidth="1"/>
    <col min="12311" max="12311" width="10.140625" bestFit="1" customWidth="1"/>
    <col min="12545" max="12545" width="1.85546875" customWidth="1"/>
    <col min="12547" max="12547" width="52" customWidth="1"/>
    <col min="12548" max="12548" width="7.28515625" customWidth="1"/>
    <col min="12549" max="12549" width="18.140625" customWidth="1"/>
    <col min="12550" max="12550" width="11.85546875" customWidth="1"/>
    <col min="12551" max="12551" width="9" customWidth="1"/>
    <col min="12553" max="12553" width="10.85546875" customWidth="1"/>
    <col min="12554" max="12555" width="9.28515625" bestFit="1" customWidth="1"/>
    <col min="12556" max="12556" width="11.140625" customWidth="1"/>
    <col min="12558" max="12558" width="11.42578125" customWidth="1"/>
    <col min="12559" max="12559" width="9.28515625" bestFit="1" customWidth="1"/>
    <col min="12560" max="12560" width="10.140625" bestFit="1" customWidth="1"/>
    <col min="12563" max="12564" width="10.140625" bestFit="1" customWidth="1"/>
    <col min="12567" max="12567" width="10.140625" bestFit="1" customWidth="1"/>
    <col min="12801" max="12801" width="1.85546875" customWidth="1"/>
    <col min="12803" max="12803" width="52" customWidth="1"/>
    <col min="12804" max="12804" width="7.28515625" customWidth="1"/>
    <col min="12805" max="12805" width="18.140625" customWidth="1"/>
    <col min="12806" max="12806" width="11.85546875" customWidth="1"/>
    <col min="12807" max="12807" width="9" customWidth="1"/>
    <col min="12809" max="12809" width="10.85546875" customWidth="1"/>
    <col min="12810" max="12811" width="9.28515625" bestFit="1" customWidth="1"/>
    <col min="12812" max="12812" width="11.140625" customWidth="1"/>
    <col min="12814" max="12814" width="11.42578125" customWidth="1"/>
    <col min="12815" max="12815" width="9.28515625" bestFit="1" customWidth="1"/>
    <col min="12816" max="12816" width="10.140625" bestFit="1" customWidth="1"/>
    <col min="12819" max="12820" width="10.140625" bestFit="1" customWidth="1"/>
    <col min="12823" max="12823" width="10.140625" bestFit="1" customWidth="1"/>
    <col min="13057" max="13057" width="1.85546875" customWidth="1"/>
    <col min="13059" max="13059" width="52" customWidth="1"/>
    <col min="13060" max="13060" width="7.28515625" customWidth="1"/>
    <col min="13061" max="13061" width="18.140625" customWidth="1"/>
    <col min="13062" max="13062" width="11.85546875" customWidth="1"/>
    <col min="13063" max="13063" width="9" customWidth="1"/>
    <col min="13065" max="13065" width="10.85546875" customWidth="1"/>
    <col min="13066" max="13067" width="9.28515625" bestFit="1" customWidth="1"/>
    <col min="13068" max="13068" width="11.140625" customWidth="1"/>
    <col min="13070" max="13070" width="11.42578125" customWidth="1"/>
    <col min="13071" max="13071" width="9.28515625" bestFit="1" customWidth="1"/>
    <col min="13072" max="13072" width="10.140625" bestFit="1" customWidth="1"/>
    <col min="13075" max="13076" width="10.140625" bestFit="1" customWidth="1"/>
    <col min="13079" max="13079" width="10.140625" bestFit="1" customWidth="1"/>
    <col min="13313" max="13313" width="1.85546875" customWidth="1"/>
    <col min="13315" max="13315" width="52" customWidth="1"/>
    <col min="13316" max="13316" width="7.28515625" customWidth="1"/>
    <col min="13317" max="13317" width="18.140625" customWidth="1"/>
    <col min="13318" max="13318" width="11.85546875" customWidth="1"/>
    <col min="13319" max="13319" width="9" customWidth="1"/>
    <col min="13321" max="13321" width="10.85546875" customWidth="1"/>
    <col min="13322" max="13323" width="9.28515625" bestFit="1" customWidth="1"/>
    <col min="13324" max="13324" width="11.140625" customWidth="1"/>
    <col min="13326" max="13326" width="11.42578125" customWidth="1"/>
    <col min="13327" max="13327" width="9.28515625" bestFit="1" customWidth="1"/>
    <col min="13328" max="13328" width="10.140625" bestFit="1" customWidth="1"/>
    <col min="13331" max="13332" width="10.140625" bestFit="1" customWidth="1"/>
    <col min="13335" max="13335" width="10.140625" bestFit="1" customWidth="1"/>
    <col min="13569" max="13569" width="1.85546875" customWidth="1"/>
    <col min="13571" max="13571" width="52" customWidth="1"/>
    <col min="13572" max="13572" width="7.28515625" customWidth="1"/>
    <col min="13573" max="13573" width="18.140625" customWidth="1"/>
    <col min="13574" max="13574" width="11.85546875" customWidth="1"/>
    <col min="13575" max="13575" width="9" customWidth="1"/>
    <col min="13577" max="13577" width="10.85546875" customWidth="1"/>
    <col min="13578" max="13579" width="9.28515625" bestFit="1" customWidth="1"/>
    <col min="13580" max="13580" width="11.140625" customWidth="1"/>
    <col min="13582" max="13582" width="11.42578125" customWidth="1"/>
    <col min="13583" max="13583" width="9.28515625" bestFit="1" customWidth="1"/>
    <col min="13584" max="13584" width="10.140625" bestFit="1" customWidth="1"/>
    <col min="13587" max="13588" width="10.140625" bestFit="1" customWidth="1"/>
    <col min="13591" max="13591" width="10.140625" bestFit="1" customWidth="1"/>
    <col min="13825" max="13825" width="1.85546875" customWidth="1"/>
    <col min="13827" max="13827" width="52" customWidth="1"/>
    <col min="13828" max="13828" width="7.28515625" customWidth="1"/>
    <col min="13829" max="13829" width="18.140625" customWidth="1"/>
    <col min="13830" max="13830" width="11.85546875" customWidth="1"/>
    <col min="13831" max="13831" width="9" customWidth="1"/>
    <col min="13833" max="13833" width="10.85546875" customWidth="1"/>
    <col min="13834" max="13835" width="9.28515625" bestFit="1" customWidth="1"/>
    <col min="13836" max="13836" width="11.140625" customWidth="1"/>
    <col min="13838" max="13838" width="11.42578125" customWidth="1"/>
    <col min="13839" max="13839" width="9.28515625" bestFit="1" customWidth="1"/>
    <col min="13840" max="13840" width="10.140625" bestFit="1" customWidth="1"/>
    <col min="13843" max="13844" width="10.140625" bestFit="1" customWidth="1"/>
    <col min="13847" max="13847" width="10.140625" bestFit="1" customWidth="1"/>
    <col min="14081" max="14081" width="1.85546875" customWidth="1"/>
    <col min="14083" max="14083" width="52" customWidth="1"/>
    <col min="14084" max="14084" width="7.28515625" customWidth="1"/>
    <col min="14085" max="14085" width="18.140625" customWidth="1"/>
    <col min="14086" max="14086" width="11.85546875" customWidth="1"/>
    <col min="14087" max="14087" width="9" customWidth="1"/>
    <col min="14089" max="14089" width="10.85546875" customWidth="1"/>
    <col min="14090" max="14091" width="9.28515625" bestFit="1" customWidth="1"/>
    <col min="14092" max="14092" width="11.140625" customWidth="1"/>
    <col min="14094" max="14094" width="11.42578125" customWidth="1"/>
    <col min="14095" max="14095" width="9.28515625" bestFit="1" customWidth="1"/>
    <col min="14096" max="14096" width="10.140625" bestFit="1" customWidth="1"/>
    <col min="14099" max="14100" width="10.140625" bestFit="1" customWidth="1"/>
    <col min="14103" max="14103" width="10.140625" bestFit="1" customWidth="1"/>
    <col min="14337" max="14337" width="1.85546875" customWidth="1"/>
    <col min="14339" max="14339" width="52" customWidth="1"/>
    <col min="14340" max="14340" width="7.28515625" customWidth="1"/>
    <col min="14341" max="14341" width="18.140625" customWidth="1"/>
    <col min="14342" max="14342" width="11.85546875" customWidth="1"/>
    <col min="14343" max="14343" width="9" customWidth="1"/>
    <col min="14345" max="14345" width="10.85546875" customWidth="1"/>
    <col min="14346" max="14347" width="9.28515625" bestFit="1" customWidth="1"/>
    <col min="14348" max="14348" width="11.140625" customWidth="1"/>
    <col min="14350" max="14350" width="11.42578125" customWidth="1"/>
    <col min="14351" max="14351" width="9.28515625" bestFit="1" customWidth="1"/>
    <col min="14352" max="14352" width="10.140625" bestFit="1" customWidth="1"/>
    <col min="14355" max="14356" width="10.140625" bestFit="1" customWidth="1"/>
    <col min="14359" max="14359" width="10.140625" bestFit="1" customWidth="1"/>
    <col min="14593" max="14593" width="1.85546875" customWidth="1"/>
    <col min="14595" max="14595" width="52" customWidth="1"/>
    <col min="14596" max="14596" width="7.28515625" customWidth="1"/>
    <col min="14597" max="14597" width="18.140625" customWidth="1"/>
    <col min="14598" max="14598" width="11.85546875" customWidth="1"/>
    <col min="14599" max="14599" width="9" customWidth="1"/>
    <col min="14601" max="14601" width="10.85546875" customWidth="1"/>
    <col min="14602" max="14603" width="9.28515625" bestFit="1" customWidth="1"/>
    <col min="14604" max="14604" width="11.140625" customWidth="1"/>
    <col min="14606" max="14606" width="11.42578125" customWidth="1"/>
    <col min="14607" max="14607" width="9.28515625" bestFit="1" customWidth="1"/>
    <col min="14608" max="14608" width="10.140625" bestFit="1" customWidth="1"/>
    <col min="14611" max="14612" width="10.140625" bestFit="1" customWidth="1"/>
    <col min="14615" max="14615" width="10.140625" bestFit="1" customWidth="1"/>
    <col min="14849" max="14849" width="1.85546875" customWidth="1"/>
    <col min="14851" max="14851" width="52" customWidth="1"/>
    <col min="14852" max="14852" width="7.28515625" customWidth="1"/>
    <col min="14853" max="14853" width="18.140625" customWidth="1"/>
    <col min="14854" max="14854" width="11.85546875" customWidth="1"/>
    <col min="14855" max="14855" width="9" customWidth="1"/>
    <col min="14857" max="14857" width="10.85546875" customWidth="1"/>
    <col min="14858" max="14859" width="9.28515625" bestFit="1" customWidth="1"/>
    <col min="14860" max="14860" width="11.140625" customWidth="1"/>
    <col min="14862" max="14862" width="11.42578125" customWidth="1"/>
    <col min="14863" max="14863" width="9.28515625" bestFit="1" customWidth="1"/>
    <col min="14864" max="14864" width="10.140625" bestFit="1" customWidth="1"/>
    <col min="14867" max="14868" width="10.140625" bestFit="1" customWidth="1"/>
    <col min="14871" max="14871" width="10.140625" bestFit="1" customWidth="1"/>
    <col min="15105" max="15105" width="1.85546875" customWidth="1"/>
    <col min="15107" max="15107" width="52" customWidth="1"/>
    <col min="15108" max="15108" width="7.28515625" customWidth="1"/>
    <col min="15109" max="15109" width="18.140625" customWidth="1"/>
    <col min="15110" max="15110" width="11.85546875" customWidth="1"/>
    <col min="15111" max="15111" width="9" customWidth="1"/>
    <col min="15113" max="15113" width="10.85546875" customWidth="1"/>
    <col min="15114" max="15115" width="9.28515625" bestFit="1" customWidth="1"/>
    <col min="15116" max="15116" width="11.140625" customWidth="1"/>
    <col min="15118" max="15118" width="11.42578125" customWidth="1"/>
    <col min="15119" max="15119" width="9.28515625" bestFit="1" customWidth="1"/>
    <col min="15120" max="15120" width="10.140625" bestFit="1" customWidth="1"/>
    <col min="15123" max="15124" width="10.140625" bestFit="1" customWidth="1"/>
    <col min="15127" max="15127" width="10.140625" bestFit="1" customWidth="1"/>
    <col min="15361" max="15361" width="1.85546875" customWidth="1"/>
    <col min="15363" max="15363" width="52" customWidth="1"/>
    <col min="15364" max="15364" width="7.28515625" customWidth="1"/>
    <col min="15365" max="15365" width="18.140625" customWidth="1"/>
    <col min="15366" max="15366" width="11.85546875" customWidth="1"/>
    <col min="15367" max="15367" width="9" customWidth="1"/>
    <col min="15369" max="15369" width="10.85546875" customWidth="1"/>
    <col min="15370" max="15371" width="9.28515625" bestFit="1" customWidth="1"/>
    <col min="15372" max="15372" width="11.140625" customWidth="1"/>
    <col min="15374" max="15374" width="11.42578125" customWidth="1"/>
    <col min="15375" max="15375" width="9.28515625" bestFit="1" customWidth="1"/>
    <col min="15376" max="15376" width="10.140625" bestFit="1" customWidth="1"/>
    <col min="15379" max="15380" width="10.140625" bestFit="1" customWidth="1"/>
    <col min="15383" max="15383" width="10.140625" bestFit="1" customWidth="1"/>
    <col min="15617" max="15617" width="1.85546875" customWidth="1"/>
    <col min="15619" max="15619" width="52" customWidth="1"/>
    <col min="15620" max="15620" width="7.28515625" customWidth="1"/>
    <col min="15621" max="15621" width="18.140625" customWidth="1"/>
    <col min="15622" max="15622" width="11.85546875" customWidth="1"/>
    <col min="15623" max="15623" width="9" customWidth="1"/>
    <col min="15625" max="15625" width="10.85546875" customWidth="1"/>
    <col min="15626" max="15627" width="9.28515625" bestFit="1" customWidth="1"/>
    <col min="15628" max="15628" width="11.140625" customWidth="1"/>
    <col min="15630" max="15630" width="11.42578125" customWidth="1"/>
    <col min="15631" max="15631" width="9.28515625" bestFit="1" customWidth="1"/>
    <col min="15632" max="15632" width="10.140625" bestFit="1" customWidth="1"/>
    <col min="15635" max="15636" width="10.140625" bestFit="1" customWidth="1"/>
    <col min="15639" max="15639" width="10.140625" bestFit="1" customWidth="1"/>
    <col min="15873" max="15873" width="1.85546875" customWidth="1"/>
    <col min="15875" max="15875" width="52" customWidth="1"/>
    <col min="15876" max="15876" width="7.28515625" customWidth="1"/>
    <col min="15877" max="15877" width="18.140625" customWidth="1"/>
    <col min="15878" max="15878" width="11.85546875" customWidth="1"/>
    <col min="15879" max="15879" width="9" customWidth="1"/>
    <col min="15881" max="15881" width="10.85546875" customWidth="1"/>
    <col min="15882" max="15883" width="9.28515625" bestFit="1" customWidth="1"/>
    <col min="15884" max="15884" width="11.140625" customWidth="1"/>
    <col min="15886" max="15886" width="11.42578125" customWidth="1"/>
    <col min="15887" max="15887" width="9.28515625" bestFit="1" customWidth="1"/>
    <col min="15888" max="15888" width="10.140625" bestFit="1" customWidth="1"/>
    <col min="15891" max="15892" width="10.140625" bestFit="1" customWidth="1"/>
    <col min="15895" max="15895" width="10.140625" bestFit="1" customWidth="1"/>
    <col min="16129" max="16129" width="1.85546875" customWidth="1"/>
    <col min="16131" max="16131" width="52" customWidth="1"/>
    <col min="16132" max="16132" width="7.28515625" customWidth="1"/>
    <col min="16133" max="16133" width="18.140625" customWidth="1"/>
    <col min="16134" max="16134" width="11.85546875" customWidth="1"/>
    <col min="16135" max="16135" width="9" customWidth="1"/>
    <col min="16137" max="16137" width="10.85546875" customWidth="1"/>
    <col min="16138" max="16139" width="9.28515625" bestFit="1" customWidth="1"/>
    <col min="16140" max="16140" width="11.140625" customWidth="1"/>
    <col min="16142" max="16142" width="11.42578125" customWidth="1"/>
    <col min="16143" max="16143" width="9.28515625" bestFit="1" customWidth="1"/>
    <col min="16144" max="16144" width="10.140625" bestFit="1" customWidth="1"/>
    <col min="16147" max="16148" width="10.140625" bestFit="1" customWidth="1"/>
    <col min="16151" max="16151" width="10.140625" bestFit="1" customWidth="1"/>
  </cols>
  <sheetData>
    <row r="1" spans="2:21" s="193" customFormat="1" ht="7.5" customHeight="1" x14ac:dyDescent="0.25">
      <c r="C1" s="194"/>
      <c r="I1" s="423"/>
      <c r="J1" s="195"/>
      <c r="K1" s="195"/>
      <c r="L1" s="195"/>
      <c r="M1" s="196"/>
      <c r="N1" s="195"/>
      <c r="O1" s="195"/>
      <c r="P1" s="195"/>
    </row>
    <row r="2" spans="2:21" ht="53.25" customHeight="1" x14ac:dyDescent="0.25">
      <c r="B2" s="654" t="s">
        <v>0</v>
      </c>
      <c r="C2" s="655"/>
      <c r="D2" s="655"/>
      <c r="E2" s="655"/>
      <c r="F2" s="655"/>
      <c r="G2" s="655"/>
      <c r="H2" s="656"/>
      <c r="I2" s="424" t="s">
        <v>1</v>
      </c>
      <c r="J2" s="694" t="s">
        <v>2</v>
      </c>
      <c r="K2" s="695"/>
      <c r="L2" s="696" t="s">
        <v>3</v>
      </c>
      <c r="M2" s="696"/>
      <c r="N2" s="696"/>
      <c r="O2" s="696"/>
      <c r="P2" s="695"/>
    </row>
    <row r="3" spans="2:21" ht="45" x14ac:dyDescent="0.25">
      <c r="B3" s="105" t="s">
        <v>4</v>
      </c>
      <c r="C3" s="197" t="s">
        <v>5</v>
      </c>
      <c r="D3" s="198" t="s">
        <v>6</v>
      </c>
      <c r="E3" s="105" t="s">
        <v>7</v>
      </c>
      <c r="F3" s="105" t="s">
        <v>8</v>
      </c>
      <c r="G3" s="105" t="s">
        <v>9</v>
      </c>
      <c r="H3" s="198" t="s">
        <v>10</v>
      </c>
      <c r="I3" s="425" t="s">
        <v>261</v>
      </c>
      <c r="J3" s="199" t="s">
        <v>12</v>
      </c>
      <c r="K3" s="199" t="s">
        <v>13</v>
      </c>
      <c r="L3" s="199" t="s">
        <v>15</v>
      </c>
      <c r="M3" s="200" t="s">
        <v>16</v>
      </c>
      <c r="N3" s="199" t="s">
        <v>17</v>
      </c>
      <c r="O3" s="199" t="s">
        <v>18</v>
      </c>
      <c r="P3" s="199" t="s">
        <v>19</v>
      </c>
    </row>
    <row r="4" spans="2:21" x14ac:dyDescent="0.25">
      <c r="B4" s="111" t="s">
        <v>20</v>
      </c>
      <c r="C4" s="201" t="s">
        <v>21</v>
      </c>
      <c r="D4" s="113"/>
      <c r="E4" s="113"/>
      <c r="F4" s="113"/>
      <c r="G4" s="113"/>
      <c r="H4" s="114"/>
      <c r="I4" s="426">
        <f>SUM(I5:I12)</f>
        <v>5890.7880000000005</v>
      </c>
      <c r="J4" s="202">
        <f t="shared" ref="J4:P4" si="0">SUM(J5:J12)</f>
        <v>35.1</v>
      </c>
      <c r="K4" s="202">
        <f t="shared" si="0"/>
        <v>14</v>
      </c>
      <c r="L4" s="202">
        <f t="shared" si="0"/>
        <v>4070.9790000000003</v>
      </c>
      <c r="M4" s="202">
        <f t="shared" si="0"/>
        <v>0</v>
      </c>
      <c r="N4" s="202">
        <f t="shared" si="0"/>
        <v>323.50400000000002</v>
      </c>
      <c r="O4" s="202">
        <f t="shared" si="0"/>
        <v>20</v>
      </c>
      <c r="P4" s="202">
        <f t="shared" si="0"/>
        <v>764.15459999999996</v>
      </c>
    </row>
    <row r="5" spans="2:21" x14ac:dyDescent="0.25">
      <c r="B5" s="11"/>
      <c r="C5" s="619" t="s">
        <v>274</v>
      </c>
      <c r="D5" s="11" t="s">
        <v>23</v>
      </c>
      <c r="E5" s="11" t="s">
        <v>24</v>
      </c>
      <c r="F5" s="11"/>
      <c r="G5" s="11"/>
      <c r="H5" s="11"/>
      <c r="I5" s="427">
        <v>330.06</v>
      </c>
      <c r="J5" s="203">
        <v>0</v>
      </c>
      <c r="K5" s="203">
        <v>14</v>
      </c>
      <c r="L5" s="203">
        <v>28.7</v>
      </c>
      <c r="M5" s="204"/>
      <c r="N5" s="203">
        <v>147.58000000000001</v>
      </c>
      <c r="O5" s="203">
        <v>20</v>
      </c>
      <c r="P5" s="203">
        <v>104.76</v>
      </c>
      <c r="R5" s="101"/>
      <c r="S5" s="101"/>
      <c r="U5" s="101"/>
    </row>
    <row r="6" spans="2:21" x14ac:dyDescent="0.25">
      <c r="B6" s="12"/>
      <c r="C6" s="619"/>
      <c r="D6" s="12" t="s">
        <v>27</v>
      </c>
      <c r="E6" s="12" t="s">
        <v>24</v>
      </c>
      <c r="F6" s="12"/>
      <c r="G6" s="12"/>
      <c r="H6" s="12"/>
      <c r="I6" s="428">
        <v>4509.75</v>
      </c>
      <c r="J6" s="205">
        <v>0</v>
      </c>
      <c r="K6" s="205">
        <v>0</v>
      </c>
      <c r="L6" s="205">
        <v>3093.1950000000002</v>
      </c>
      <c r="M6" s="206"/>
      <c r="N6" s="205">
        <v>69.64</v>
      </c>
      <c r="O6" s="205">
        <v>0</v>
      </c>
      <c r="P6" s="205">
        <v>613.46</v>
      </c>
      <c r="R6" s="101"/>
      <c r="S6" s="101"/>
      <c r="U6" s="101"/>
    </row>
    <row r="7" spans="2:21" x14ac:dyDescent="0.25">
      <c r="B7" s="12"/>
      <c r="C7" s="619"/>
      <c r="D7" s="12" t="s">
        <v>26</v>
      </c>
      <c r="E7" s="12" t="s">
        <v>24</v>
      </c>
      <c r="F7" s="12"/>
      <c r="G7" s="12"/>
      <c r="H7" s="12"/>
      <c r="I7" s="428">
        <v>705</v>
      </c>
      <c r="J7" s="205">
        <v>0</v>
      </c>
      <c r="K7" s="205">
        <v>0</v>
      </c>
      <c r="L7" s="205">
        <v>695.92</v>
      </c>
      <c r="M7" s="206"/>
      <c r="N7" s="205">
        <v>2.78</v>
      </c>
      <c r="O7" s="205">
        <v>0</v>
      </c>
      <c r="P7" s="205">
        <v>6.3</v>
      </c>
      <c r="R7" s="101"/>
      <c r="S7" s="101"/>
      <c r="U7" s="101"/>
    </row>
    <row r="8" spans="2:21" x14ac:dyDescent="0.25">
      <c r="B8" s="13"/>
      <c r="C8" s="619"/>
      <c r="D8" s="13" t="s">
        <v>172</v>
      </c>
      <c r="E8" s="13" t="s">
        <v>24</v>
      </c>
      <c r="F8" s="13"/>
      <c r="G8" s="13"/>
      <c r="H8" s="13"/>
      <c r="I8" s="429">
        <v>213.834</v>
      </c>
      <c r="J8" s="207">
        <v>0</v>
      </c>
      <c r="K8" s="207">
        <v>0</v>
      </c>
      <c r="L8" s="207">
        <v>161.32400000000001</v>
      </c>
      <c r="M8" s="208"/>
      <c r="N8" s="207">
        <v>46.6</v>
      </c>
      <c r="O8" s="207">
        <v>0</v>
      </c>
      <c r="P8" s="207">
        <v>39.634599999999999</v>
      </c>
      <c r="R8" s="101"/>
      <c r="S8" s="101"/>
      <c r="U8" s="101"/>
    </row>
    <row r="9" spans="2:21" x14ac:dyDescent="0.25">
      <c r="B9" s="11"/>
      <c r="C9" s="697" t="s">
        <v>275</v>
      </c>
      <c r="D9" s="11" t="s">
        <v>23</v>
      </c>
      <c r="E9" s="11" t="s">
        <v>276</v>
      </c>
      <c r="F9" s="11"/>
      <c r="G9" s="11"/>
      <c r="H9" s="11"/>
      <c r="I9" s="427">
        <v>34</v>
      </c>
      <c r="J9" s="203">
        <v>35.1</v>
      </c>
      <c r="K9" s="203">
        <v>0</v>
      </c>
      <c r="L9" s="203">
        <v>0</v>
      </c>
      <c r="M9" s="204"/>
      <c r="N9" s="203">
        <v>50.6</v>
      </c>
      <c r="O9" s="203">
        <v>0</v>
      </c>
      <c r="P9" s="203">
        <v>0</v>
      </c>
      <c r="R9" s="101"/>
      <c r="S9" s="101"/>
      <c r="U9" s="101"/>
    </row>
    <row r="10" spans="2:21" x14ac:dyDescent="0.25">
      <c r="B10" s="12"/>
      <c r="C10" s="619"/>
      <c r="D10" s="12" t="s">
        <v>27</v>
      </c>
      <c r="E10" s="12" t="s">
        <v>276</v>
      </c>
      <c r="F10" s="12"/>
      <c r="G10" s="12"/>
      <c r="H10" s="12"/>
      <c r="I10" s="428">
        <v>91.683999999999997</v>
      </c>
      <c r="J10" s="205">
        <v>0</v>
      </c>
      <c r="K10" s="205">
        <v>0</v>
      </c>
      <c r="L10" s="205">
        <v>85.38</v>
      </c>
      <c r="M10" s="206"/>
      <c r="N10" s="205">
        <v>6.3040000000000003</v>
      </c>
      <c r="O10" s="205">
        <v>0</v>
      </c>
      <c r="P10" s="205">
        <v>0</v>
      </c>
      <c r="R10" s="101"/>
      <c r="S10" s="101"/>
      <c r="U10" s="101"/>
    </row>
    <row r="11" spans="2:21" x14ac:dyDescent="0.25">
      <c r="B11" s="12"/>
      <c r="C11" s="619"/>
      <c r="D11" s="12" t="s">
        <v>26</v>
      </c>
      <c r="E11" s="12" t="s">
        <v>276</v>
      </c>
      <c r="F11" s="12"/>
      <c r="G11" s="12"/>
      <c r="H11" s="12"/>
      <c r="I11" s="428">
        <v>6.46</v>
      </c>
      <c r="J11" s="205">
        <v>0</v>
      </c>
      <c r="K11" s="205">
        <v>0</v>
      </c>
      <c r="L11" s="205">
        <v>6.46</v>
      </c>
      <c r="M11" s="206"/>
      <c r="N11" s="205">
        <v>0</v>
      </c>
      <c r="O11" s="205">
        <v>0</v>
      </c>
      <c r="P11" s="205">
        <v>0</v>
      </c>
      <c r="R11" s="101"/>
      <c r="S11" s="101"/>
      <c r="U11" s="101"/>
    </row>
    <row r="12" spans="2:21" x14ac:dyDescent="0.25">
      <c r="B12" s="13"/>
      <c r="C12" s="619"/>
      <c r="D12" s="13" t="s">
        <v>172</v>
      </c>
      <c r="E12" s="13" t="s">
        <v>276</v>
      </c>
      <c r="F12" s="13"/>
      <c r="G12" s="13"/>
      <c r="H12" s="13"/>
      <c r="I12" s="429">
        <v>0</v>
      </c>
      <c r="J12" s="207">
        <v>0</v>
      </c>
      <c r="K12" s="207">
        <v>0</v>
      </c>
      <c r="L12" s="207">
        <v>0</v>
      </c>
      <c r="M12" s="208"/>
      <c r="N12" s="207">
        <v>0</v>
      </c>
      <c r="O12" s="207">
        <v>0</v>
      </c>
      <c r="P12" s="207">
        <v>0</v>
      </c>
      <c r="R12" s="101"/>
      <c r="S12" s="101"/>
      <c r="U12" s="101"/>
    </row>
    <row r="13" spans="2:21" x14ac:dyDescent="0.25">
      <c r="B13" s="119" t="s">
        <v>29</v>
      </c>
      <c r="C13" s="201" t="s">
        <v>30</v>
      </c>
      <c r="D13" s="120"/>
      <c r="E13" s="120"/>
      <c r="F13" s="120"/>
      <c r="G13" s="120"/>
      <c r="H13" s="121"/>
      <c r="I13" s="430">
        <f>SUM(I14:I17)</f>
        <v>13701.480000000001</v>
      </c>
      <c r="J13" s="209">
        <f t="shared" ref="J13:P13" si="1">SUM(J14:J17)</f>
        <v>17.149999999999999</v>
      </c>
      <c r="K13" s="209">
        <f t="shared" si="1"/>
        <v>729.66700000000003</v>
      </c>
      <c r="L13" s="209">
        <f t="shared" si="1"/>
        <v>1371.5410000000002</v>
      </c>
      <c r="M13" s="209">
        <f t="shared" si="1"/>
        <v>0</v>
      </c>
      <c r="N13" s="209">
        <f t="shared" si="1"/>
        <v>1779.9960000000001</v>
      </c>
      <c r="O13" s="209">
        <f t="shared" si="1"/>
        <v>310.233</v>
      </c>
      <c r="P13" s="209">
        <f t="shared" si="1"/>
        <v>9353.0849999999991</v>
      </c>
      <c r="R13" s="101"/>
      <c r="S13" s="101"/>
      <c r="U13" s="101"/>
    </row>
    <row r="14" spans="2:21" x14ac:dyDescent="0.25">
      <c r="B14" s="11"/>
      <c r="C14" s="619" t="s">
        <v>277</v>
      </c>
      <c r="D14" s="11" t="s">
        <v>23</v>
      </c>
      <c r="E14" s="11" t="s">
        <v>32</v>
      </c>
      <c r="F14" s="11"/>
      <c r="G14" s="11"/>
      <c r="H14" s="11"/>
      <c r="I14" s="428">
        <v>11994.272000000001</v>
      </c>
      <c r="J14" s="203">
        <v>17</v>
      </c>
      <c r="K14" s="203">
        <v>651.87099999999998</v>
      </c>
      <c r="L14" s="203">
        <v>567.50900000000001</v>
      </c>
      <c r="M14" s="204"/>
      <c r="N14" s="203">
        <v>1609.164</v>
      </c>
      <c r="O14" s="203">
        <v>284.64</v>
      </c>
      <c r="P14" s="203">
        <v>8996.8629999999994</v>
      </c>
      <c r="R14" s="101"/>
      <c r="S14" s="101"/>
      <c r="U14" s="101"/>
    </row>
    <row r="15" spans="2:21" x14ac:dyDescent="0.25">
      <c r="B15" s="12"/>
      <c r="C15" s="619"/>
      <c r="D15" s="12" t="s">
        <v>27</v>
      </c>
      <c r="E15" s="12" t="s">
        <v>32</v>
      </c>
      <c r="F15" s="12"/>
      <c r="G15" s="12"/>
      <c r="H15" s="12"/>
      <c r="I15" s="428">
        <v>1473.45</v>
      </c>
      <c r="J15" s="205">
        <v>0.15</v>
      </c>
      <c r="K15" s="205">
        <v>77.796000000000006</v>
      </c>
      <c r="L15" s="205">
        <v>804.03200000000004</v>
      </c>
      <c r="M15" s="206"/>
      <c r="N15" s="205">
        <v>75.747</v>
      </c>
      <c r="O15" s="205">
        <v>25.593</v>
      </c>
      <c r="P15" s="205">
        <v>288.53300000000002</v>
      </c>
      <c r="R15" s="101"/>
      <c r="S15" s="101"/>
      <c r="U15" s="101"/>
    </row>
    <row r="16" spans="2:21" x14ac:dyDescent="0.25">
      <c r="B16" s="12"/>
      <c r="C16" s="619"/>
      <c r="D16" s="12" t="s">
        <v>26</v>
      </c>
      <c r="E16" s="12" t="s">
        <v>32</v>
      </c>
      <c r="F16" s="12"/>
      <c r="G16" s="12"/>
      <c r="H16" s="12"/>
      <c r="I16" s="428">
        <v>104.026</v>
      </c>
      <c r="J16" s="205">
        <v>0</v>
      </c>
      <c r="K16" s="205">
        <v>0</v>
      </c>
      <c r="L16" s="205">
        <v>0</v>
      </c>
      <c r="M16" s="206"/>
      <c r="N16" s="205">
        <v>52.905999999999999</v>
      </c>
      <c r="O16" s="205">
        <v>0</v>
      </c>
      <c r="P16" s="205">
        <v>30.12</v>
      </c>
      <c r="R16" s="101"/>
      <c r="S16" s="101"/>
      <c r="U16" s="101"/>
    </row>
    <row r="17" spans="2:21" x14ac:dyDescent="0.25">
      <c r="B17" s="13"/>
      <c r="C17" s="619"/>
      <c r="D17" s="13" t="s">
        <v>172</v>
      </c>
      <c r="E17" s="13" t="s">
        <v>32</v>
      </c>
      <c r="F17" s="13"/>
      <c r="G17" s="13"/>
      <c r="H17" s="13"/>
      <c r="I17" s="429">
        <v>129.732</v>
      </c>
      <c r="J17" s="207">
        <v>0</v>
      </c>
      <c r="K17" s="207">
        <v>0</v>
      </c>
      <c r="L17" s="207">
        <v>0</v>
      </c>
      <c r="M17" s="208"/>
      <c r="N17" s="207">
        <v>42.179000000000002</v>
      </c>
      <c r="O17" s="207">
        <v>0</v>
      </c>
      <c r="P17" s="207">
        <v>37.569000000000003</v>
      </c>
      <c r="R17" s="101"/>
      <c r="S17" s="101"/>
      <c r="U17" s="101"/>
    </row>
    <row r="18" spans="2:21" ht="12" customHeight="1" x14ac:dyDescent="0.25">
      <c r="B18" s="119" t="s">
        <v>34</v>
      </c>
      <c r="C18" s="201" t="s">
        <v>35</v>
      </c>
      <c r="D18" s="120"/>
      <c r="E18" s="120"/>
      <c r="F18" s="122"/>
      <c r="G18" s="120"/>
      <c r="H18" s="121"/>
      <c r="I18" s="430">
        <f>SUM(I19:I22)</f>
        <v>92279.207999999999</v>
      </c>
      <c r="J18" s="209">
        <f t="shared" ref="J18:P18" si="2">SUM(J19:J22)</f>
        <v>27</v>
      </c>
      <c r="K18" s="209">
        <f t="shared" si="2"/>
        <v>381.7</v>
      </c>
      <c r="L18" s="209">
        <f t="shared" si="2"/>
        <v>1610.3739999999998</v>
      </c>
      <c r="M18" s="209">
        <f t="shared" si="2"/>
        <v>0</v>
      </c>
      <c r="N18" s="209">
        <f t="shared" si="2"/>
        <v>1670.8469999999998</v>
      </c>
      <c r="O18" s="209">
        <f t="shared" si="2"/>
        <v>12582.196</v>
      </c>
      <c r="P18" s="209">
        <f t="shared" si="2"/>
        <v>13243.357</v>
      </c>
      <c r="R18" s="101"/>
      <c r="S18" s="101"/>
      <c r="U18" s="101"/>
    </row>
    <row r="19" spans="2:21" x14ac:dyDescent="0.25">
      <c r="B19" s="11"/>
      <c r="C19" s="619" t="s">
        <v>278</v>
      </c>
      <c r="D19" s="11" t="s">
        <v>23</v>
      </c>
      <c r="E19" s="11" t="s">
        <v>37</v>
      </c>
      <c r="F19" s="11"/>
      <c r="G19" s="11"/>
      <c r="H19" s="11"/>
      <c r="I19" s="428">
        <v>78778.133000000002</v>
      </c>
      <c r="J19" s="203">
        <v>27</v>
      </c>
      <c r="K19" s="203">
        <v>369</v>
      </c>
      <c r="L19" s="203">
        <v>854.54</v>
      </c>
      <c r="M19" s="204"/>
      <c r="N19" s="203">
        <v>1412.645</v>
      </c>
      <c r="O19" s="203">
        <v>1468.55</v>
      </c>
      <c r="P19" s="203">
        <v>12542.42</v>
      </c>
      <c r="R19" s="101"/>
      <c r="S19" s="101"/>
      <c r="U19" s="101"/>
    </row>
    <row r="20" spans="2:21" x14ac:dyDescent="0.25">
      <c r="B20" s="12"/>
      <c r="C20" s="619"/>
      <c r="D20" s="12" t="s">
        <v>27</v>
      </c>
      <c r="E20" s="12" t="s">
        <v>37</v>
      </c>
      <c r="F20" s="12"/>
      <c r="G20" s="12"/>
      <c r="H20" s="12"/>
      <c r="I20" s="428">
        <v>10137.419</v>
      </c>
      <c r="J20" s="205">
        <v>0</v>
      </c>
      <c r="K20" s="205">
        <v>12.7</v>
      </c>
      <c r="L20" s="205">
        <v>691.83399999999995</v>
      </c>
      <c r="M20" s="206"/>
      <c r="N20" s="205">
        <v>92.638999999999996</v>
      </c>
      <c r="O20" s="205">
        <v>8257.4459999999999</v>
      </c>
      <c r="P20" s="205">
        <v>621.77700000000004</v>
      </c>
      <c r="R20" s="101"/>
      <c r="S20" s="101"/>
      <c r="U20" s="101"/>
    </row>
    <row r="21" spans="2:21" x14ac:dyDescent="0.25">
      <c r="B21" s="12"/>
      <c r="C21" s="619"/>
      <c r="D21" s="12" t="s">
        <v>26</v>
      </c>
      <c r="E21" s="12" t="s">
        <v>37</v>
      </c>
      <c r="F21" s="12"/>
      <c r="G21" s="12"/>
      <c r="H21" s="12"/>
      <c r="I21" s="428">
        <v>317.79199999999997</v>
      </c>
      <c r="J21" s="205">
        <v>0</v>
      </c>
      <c r="K21" s="205">
        <v>0</v>
      </c>
      <c r="L21" s="205">
        <v>64</v>
      </c>
      <c r="M21" s="206"/>
      <c r="N21" s="205">
        <v>103.446</v>
      </c>
      <c r="O21" s="205">
        <v>54.09</v>
      </c>
      <c r="P21" s="205">
        <v>25</v>
      </c>
      <c r="R21" s="101"/>
      <c r="S21" s="101"/>
      <c r="U21" s="101"/>
    </row>
    <row r="22" spans="2:21" x14ac:dyDescent="0.25">
      <c r="B22" s="13"/>
      <c r="C22" s="619"/>
      <c r="D22" s="13" t="s">
        <v>172</v>
      </c>
      <c r="E22" s="13" t="s">
        <v>37</v>
      </c>
      <c r="F22" s="13"/>
      <c r="G22" s="13"/>
      <c r="H22" s="13"/>
      <c r="I22" s="429">
        <v>3045.864</v>
      </c>
      <c r="J22" s="207">
        <v>0</v>
      </c>
      <c r="K22" s="207">
        <v>0</v>
      </c>
      <c r="L22" s="207">
        <v>0</v>
      </c>
      <c r="M22" s="208"/>
      <c r="N22" s="207">
        <v>62.116999999999997</v>
      </c>
      <c r="O22" s="207">
        <v>2802.11</v>
      </c>
      <c r="P22" s="207">
        <v>54.16</v>
      </c>
      <c r="R22" s="101"/>
      <c r="S22" s="101"/>
      <c r="U22" s="101"/>
    </row>
    <row r="23" spans="2:21" x14ac:dyDescent="0.25">
      <c r="B23" s="119" t="s">
        <v>38</v>
      </c>
      <c r="C23" s="201" t="s">
        <v>39</v>
      </c>
      <c r="D23" s="120"/>
      <c r="E23" s="120"/>
      <c r="F23" s="122"/>
      <c r="G23" s="120"/>
      <c r="H23" s="121"/>
      <c r="I23" s="430">
        <f>SUM(I24:I77)</f>
        <v>49791.364999999991</v>
      </c>
      <c r="J23" s="209">
        <f t="shared" ref="J23:P23" si="3">SUM(J24:J77)</f>
        <v>1443.7819999999999</v>
      </c>
      <c r="K23" s="209">
        <f t="shared" si="3"/>
        <v>173.21</v>
      </c>
      <c r="L23" s="209">
        <f t="shared" si="3"/>
        <v>8397.5929999999989</v>
      </c>
      <c r="M23" s="209">
        <f t="shared" si="3"/>
        <v>0</v>
      </c>
      <c r="N23" s="209">
        <f t="shared" si="3"/>
        <v>4867.8772199999994</v>
      </c>
      <c r="O23" s="209">
        <f t="shared" si="3"/>
        <v>497.75700000000001</v>
      </c>
      <c r="P23" s="209">
        <f t="shared" si="3"/>
        <v>4363.7269999999999</v>
      </c>
      <c r="R23" s="101"/>
      <c r="S23" s="101"/>
      <c r="U23" s="101"/>
    </row>
    <row r="24" spans="2:21" x14ac:dyDescent="0.25">
      <c r="B24" s="11"/>
      <c r="C24" s="619" t="s">
        <v>279</v>
      </c>
      <c r="D24" s="11" t="s">
        <v>23</v>
      </c>
      <c r="E24" s="11" t="s">
        <v>41</v>
      </c>
      <c r="F24" s="11"/>
      <c r="G24" s="11"/>
      <c r="H24" s="11"/>
      <c r="I24" s="427">
        <v>5</v>
      </c>
      <c r="J24" s="203">
        <v>0</v>
      </c>
      <c r="K24" s="203">
        <v>0</v>
      </c>
      <c r="L24" s="203">
        <v>0</v>
      </c>
      <c r="M24" s="204"/>
      <c r="N24" s="203">
        <v>0</v>
      </c>
      <c r="O24" s="203">
        <v>0</v>
      </c>
      <c r="P24" s="203">
        <v>0</v>
      </c>
      <c r="R24" s="101"/>
      <c r="S24" s="101"/>
      <c r="U24" s="101"/>
    </row>
    <row r="25" spans="2:21" x14ac:dyDescent="0.25">
      <c r="B25" s="12"/>
      <c r="C25" s="619"/>
      <c r="D25" s="12" t="s">
        <v>27</v>
      </c>
      <c r="E25" s="12" t="s">
        <v>41</v>
      </c>
      <c r="F25" s="12"/>
      <c r="G25" s="12"/>
      <c r="H25" s="12"/>
      <c r="I25" s="428">
        <v>15.53</v>
      </c>
      <c r="J25" s="205">
        <v>0</v>
      </c>
      <c r="K25" s="205">
        <v>0</v>
      </c>
      <c r="L25" s="205">
        <v>6.54</v>
      </c>
      <c r="M25" s="206"/>
      <c r="N25" s="205">
        <v>0.15</v>
      </c>
      <c r="O25" s="205">
        <v>0</v>
      </c>
      <c r="P25" s="205">
        <v>5.2</v>
      </c>
      <c r="R25" s="101"/>
      <c r="S25" s="101"/>
      <c r="U25" s="101"/>
    </row>
    <row r="26" spans="2:21" x14ac:dyDescent="0.25">
      <c r="B26" s="13"/>
      <c r="C26" s="619"/>
      <c r="D26" s="13" t="s">
        <v>172</v>
      </c>
      <c r="E26" s="13" t="s">
        <v>41</v>
      </c>
      <c r="F26" s="13"/>
      <c r="G26" s="13"/>
      <c r="H26" s="13"/>
      <c r="I26" s="429">
        <v>7</v>
      </c>
      <c r="J26" s="207">
        <v>0</v>
      </c>
      <c r="K26" s="207">
        <v>0</v>
      </c>
      <c r="L26" s="207">
        <v>0</v>
      </c>
      <c r="M26" s="208"/>
      <c r="N26" s="207">
        <v>0</v>
      </c>
      <c r="O26" s="207">
        <v>0</v>
      </c>
      <c r="P26" s="207">
        <v>0</v>
      </c>
      <c r="R26" s="101"/>
      <c r="S26" s="101"/>
      <c r="U26" s="101"/>
    </row>
    <row r="27" spans="2:21" x14ac:dyDescent="0.25">
      <c r="B27" s="11"/>
      <c r="C27" s="619" t="s">
        <v>280</v>
      </c>
      <c r="D27" s="11" t="s">
        <v>23</v>
      </c>
      <c r="E27" s="11" t="s">
        <v>43</v>
      </c>
      <c r="F27" s="11"/>
      <c r="G27" s="11"/>
      <c r="H27" s="11"/>
      <c r="I27" s="427">
        <v>28.5</v>
      </c>
      <c r="J27" s="203">
        <v>0</v>
      </c>
      <c r="K27" s="203">
        <v>0</v>
      </c>
      <c r="L27" s="203">
        <v>0</v>
      </c>
      <c r="M27" s="204"/>
      <c r="N27" s="203">
        <v>20</v>
      </c>
      <c r="O27" s="203">
        <v>0</v>
      </c>
      <c r="P27" s="203">
        <v>6.2</v>
      </c>
      <c r="R27" s="101"/>
      <c r="S27" s="101"/>
      <c r="U27" s="101"/>
    </row>
    <row r="28" spans="2:21" x14ac:dyDescent="0.25">
      <c r="B28" s="12"/>
      <c r="C28" s="619"/>
      <c r="D28" s="12" t="s">
        <v>27</v>
      </c>
      <c r="E28" s="12" t="s">
        <v>43</v>
      </c>
      <c r="F28" s="12"/>
      <c r="G28" s="12"/>
      <c r="H28" s="12"/>
      <c r="I28" s="428">
        <v>2334.3389999999999</v>
      </c>
      <c r="J28" s="205">
        <v>0</v>
      </c>
      <c r="K28" s="205">
        <v>0</v>
      </c>
      <c r="L28" s="205">
        <v>1556.32</v>
      </c>
      <c r="M28" s="206"/>
      <c r="N28" s="205">
        <v>22.219000000000001</v>
      </c>
      <c r="O28" s="205">
        <v>300</v>
      </c>
      <c r="P28" s="205">
        <v>240</v>
      </c>
      <c r="R28" s="101"/>
      <c r="S28" s="101"/>
      <c r="U28" s="101"/>
    </row>
    <row r="29" spans="2:21" x14ac:dyDescent="0.25">
      <c r="B29" s="12"/>
      <c r="C29" s="619"/>
      <c r="D29" s="13" t="s">
        <v>26</v>
      </c>
      <c r="E29" s="13" t="s">
        <v>43</v>
      </c>
      <c r="F29" s="13"/>
      <c r="G29" s="13"/>
      <c r="H29" s="13"/>
      <c r="I29" s="429">
        <v>118.14</v>
      </c>
      <c r="J29" s="207">
        <v>0</v>
      </c>
      <c r="K29" s="207">
        <v>0</v>
      </c>
      <c r="L29" s="207">
        <v>0</v>
      </c>
      <c r="M29" s="208"/>
      <c r="N29" s="207">
        <v>118.14</v>
      </c>
      <c r="O29" s="207">
        <v>0</v>
      </c>
      <c r="P29" s="207">
        <v>0</v>
      </c>
      <c r="R29" s="101"/>
      <c r="S29" s="101"/>
      <c r="U29" s="101"/>
    </row>
    <row r="30" spans="2:21" x14ac:dyDescent="0.25">
      <c r="B30" s="11"/>
      <c r="C30" s="619" t="s">
        <v>281</v>
      </c>
      <c r="D30" s="11" t="s">
        <v>23</v>
      </c>
      <c r="E30" s="11" t="s">
        <v>45</v>
      </c>
      <c r="F30" s="11"/>
      <c r="G30" s="11"/>
      <c r="H30" s="11"/>
      <c r="I30" s="427">
        <v>47.822000000000003</v>
      </c>
      <c r="J30" s="203">
        <v>0</v>
      </c>
      <c r="K30" s="203">
        <v>0</v>
      </c>
      <c r="L30" s="203">
        <v>0</v>
      </c>
      <c r="M30" s="204"/>
      <c r="N30" s="203">
        <v>41.628</v>
      </c>
      <c r="O30" s="203">
        <v>0</v>
      </c>
      <c r="P30" s="203">
        <v>0.35399999999999998</v>
      </c>
      <c r="R30" s="101"/>
      <c r="S30" s="101"/>
      <c r="U30" s="101"/>
    </row>
    <row r="31" spans="2:21" x14ac:dyDescent="0.25">
      <c r="B31" s="12"/>
      <c r="C31" s="619"/>
      <c r="D31" s="12" t="s">
        <v>27</v>
      </c>
      <c r="E31" s="12" t="s">
        <v>45</v>
      </c>
      <c r="F31" s="12"/>
      <c r="G31" s="12"/>
      <c r="H31" s="12"/>
      <c r="I31" s="428">
        <v>106.376</v>
      </c>
      <c r="J31" s="205">
        <v>2.532</v>
      </c>
      <c r="K31" s="205">
        <v>0</v>
      </c>
      <c r="L31" s="205">
        <v>0</v>
      </c>
      <c r="M31" s="206"/>
      <c r="N31" s="205">
        <v>46.04</v>
      </c>
      <c r="O31" s="205">
        <v>0</v>
      </c>
      <c r="P31" s="205">
        <v>3</v>
      </c>
      <c r="R31" s="101"/>
      <c r="S31" s="101"/>
      <c r="U31" s="101"/>
    </row>
    <row r="32" spans="2:21" x14ac:dyDescent="0.25">
      <c r="B32" s="12"/>
      <c r="C32" s="619"/>
      <c r="D32" s="12" t="s">
        <v>26</v>
      </c>
      <c r="E32" s="12" t="s">
        <v>45</v>
      </c>
      <c r="F32" s="12"/>
      <c r="G32" s="12"/>
      <c r="H32" s="12"/>
      <c r="I32" s="428">
        <v>0.01</v>
      </c>
      <c r="J32" s="205">
        <v>0</v>
      </c>
      <c r="K32" s="205">
        <v>0</v>
      </c>
      <c r="L32" s="205">
        <v>0</v>
      </c>
      <c r="M32" s="206"/>
      <c r="N32" s="205">
        <v>0.01</v>
      </c>
      <c r="O32" s="205">
        <v>0</v>
      </c>
      <c r="P32" s="205">
        <v>0</v>
      </c>
      <c r="R32" s="101"/>
      <c r="S32" s="101"/>
      <c r="U32" s="101"/>
    </row>
    <row r="33" spans="2:21" x14ac:dyDescent="0.25">
      <c r="B33" s="13"/>
      <c r="C33" s="619"/>
      <c r="D33" s="13" t="s">
        <v>172</v>
      </c>
      <c r="E33" s="13" t="s">
        <v>45</v>
      </c>
      <c r="F33" s="13"/>
      <c r="G33" s="13"/>
      <c r="H33" s="13"/>
      <c r="I33" s="429">
        <v>64.790999999999997</v>
      </c>
      <c r="J33" s="207">
        <v>0</v>
      </c>
      <c r="K33" s="207">
        <v>0</v>
      </c>
      <c r="L33" s="207">
        <v>9</v>
      </c>
      <c r="M33" s="208"/>
      <c r="N33" s="207">
        <v>21.302</v>
      </c>
      <c r="O33" s="207">
        <v>0</v>
      </c>
      <c r="P33" s="207">
        <v>0</v>
      </c>
      <c r="R33" s="101"/>
      <c r="S33" s="101"/>
      <c r="U33" s="101"/>
    </row>
    <row r="34" spans="2:21" x14ac:dyDescent="0.25">
      <c r="B34" s="11"/>
      <c r="C34" s="619" t="s">
        <v>282</v>
      </c>
      <c r="D34" s="11" t="s">
        <v>23</v>
      </c>
      <c r="E34" s="11" t="s">
        <v>53</v>
      </c>
      <c r="F34" s="11"/>
      <c r="G34" s="11"/>
      <c r="H34" s="11"/>
      <c r="I34" s="427">
        <v>1E-3</v>
      </c>
      <c r="J34" s="203">
        <v>0</v>
      </c>
      <c r="K34" s="203">
        <v>0</v>
      </c>
      <c r="L34" s="203">
        <v>0</v>
      </c>
      <c r="M34" s="204"/>
      <c r="N34" s="203">
        <v>0</v>
      </c>
      <c r="O34" s="203">
        <v>0</v>
      </c>
      <c r="P34" s="203">
        <v>0</v>
      </c>
      <c r="R34" s="101"/>
      <c r="S34" s="101"/>
      <c r="U34" s="101"/>
    </row>
    <row r="35" spans="2:21" x14ac:dyDescent="0.25">
      <c r="B35" s="12"/>
      <c r="C35" s="619"/>
      <c r="D35" s="12" t="s">
        <v>27</v>
      </c>
      <c r="E35" s="12" t="s">
        <v>53</v>
      </c>
      <c r="F35" s="12"/>
      <c r="G35" s="12"/>
      <c r="H35" s="12"/>
      <c r="I35" s="428">
        <v>771.19200000000001</v>
      </c>
      <c r="J35" s="205">
        <v>0</v>
      </c>
      <c r="K35" s="205">
        <v>0</v>
      </c>
      <c r="L35" s="205">
        <v>113.32</v>
      </c>
      <c r="M35" s="206"/>
      <c r="N35" s="205">
        <v>4.6100000000000003</v>
      </c>
      <c r="O35" s="205">
        <v>0</v>
      </c>
      <c r="P35" s="205">
        <v>0</v>
      </c>
      <c r="R35" s="101"/>
      <c r="S35" s="101"/>
      <c r="U35" s="101"/>
    </row>
    <row r="36" spans="2:21" x14ac:dyDescent="0.25">
      <c r="B36" s="12"/>
      <c r="C36" s="619"/>
      <c r="D36" s="12" t="s">
        <v>26</v>
      </c>
      <c r="E36" s="12" t="s">
        <v>53</v>
      </c>
      <c r="F36" s="12"/>
      <c r="G36" s="12"/>
      <c r="H36" s="12"/>
      <c r="I36" s="428">
        <v>5.8</v>
      </c>
      <c r="J36" s="205">
        <v>0</v>
      </c>
      <c r="K36" s="205">
        <v>0</v>
      </c>
      <c r="L36" s="205">
        <v>0</v>
      </c>
      <c r="M36" s="206"/>
      <c r="N36" s="205">
        <v>5.8</v>
      </c>
      <c r="O36" s="205">
        <v>0</v>
      </c>
      <c r="P36" s="205">
        <v>0</v>
      </c>
      <c r="R36" s="101"/>
      <c r="S36" s="101"/>
      <c r="U36" s="101"/>
    </row>
    <row r="37" spans="2:21" x14ac:dyDescent="0.25">
      <c r="B37" s="13"/>
      <c r="C37" s="619"/>
      <c r="D37" s="13" t="s">
        <v>172</v>
      </c>
      <c r="E37" s="13" t="s">
        <v>53</v>
      </c>
      <c r="F37" s="13"/>
      <c r="G37" s="13"/>
      <c r="H37" s="13"/>
      <c r="I37" s="429">
        <v>0</v>
      </c>
      <c r="J37" s="207">
        <v>0</v>
      </c>
      <c r="K37" s="207">
        <v>4.32</v>
      </c>
      <c r="L37" s="207">
        <v>0</v>
      </c>
      <c r="M37" s="208"/>
      <c r="N37" s="207">
        <v>3.32</v>
      </c>
      <c r="O37" s="207">
        <v>0</v>
      </c>
      <c r="P37" s="207">
        <v>0</v>
      </c>
      <c r="R37" s="101"/>
      <c r="S37" s="101"/>
      <c r="U37" s="101"/>
    </row>
    <row r="38" spans="2:21" x14ac:dyDescent="0.25">
      <c r="B38" s="11"/>
      <c r="C38" s="619" t="s">
        <v>283</v>
      </c>
      <c r="D38" s="11" t="s">
        <v>23</v>
      </c>
      <c r="E38" s="11" t="s">
        <v>55</v>
      </c>
      <c r="F38" s="11"/>
      <c r="G38" s="11"/>
      <c r="H38" s="11"/>
      <c r="I38" s="427">
        <v>112.795</v>
      </c>
      <c r="J38" s="203">
        <v>2</v>
      </c>
      <c r="K38" s="203">
        <v>0</v>
      </c>
      <c r="L38" s="203">
        <v>0</v>
      </c>
      <c r="M38" s="204"/>
      <c r="N38" s="203">
        <v>105.735</v>
      </c>
      <c r="O38" s="203">
        <v>0</v>
      </c>
      <c r="P38" s="203">
        <v>2.06</v>
      </c>
      <c r="R38" s="101"/>
      <c r="S38" s="101"/>
      <c r="U38" s="101"/>
    </row>
    <row r="39" spans="2:21" x14ac:dyDescent="0.25">
      <c r="B39" s="12"/>
      <c r="C39" s="619"/>
      <c r="D39" s="12" t="s">
        <v>27</v>
      </c>
      <c r="E39" s="12" t="s">
        <v>55</v>
      </c>
      <c r="F39" s="12"/>
      <c r="G39" s="12"/>
      <c r="H39" s="12"/>
      <c r="I39" s="428">
        <v>892.50400000000002</v>
      </c>
      <c r="J39" s="205">
        <v>0</v>
      </c>
      <c r="K39" s="205">
        <v>0</v>
      </c>
      <c r="L39" s="205">
        <v>811.80799999999999</v>
      </c>
      <c r="M39" s="206"/>
      <c r="N39" s="205">
        <v>41.345999999999997</v>
      </c>
      <c r="O39" s="205">
        <v>0</v>
      </c>
      <c r="P39" s="205">
        <v>0</v>
      </c>
      <c r="R39" s="101"/>
      <c r="S39" s="101"/>
      <c r="U39" s="101"/>
    </row>
    <row r="40" spans="2:21" x14ac:dyDescent="0.25">
      <c r="B40" s="13"/>
      <c r="C40" s="619"/>
      <c r="D40" s="13" t="s">
        <v>172</v>
      </c>
      <c r="E40" s="13" t="s">
        <v>55</v>
      </c>
      <c r="F40" s="13"/>
      <c r="G40" s="13"/>
      <c r="H40" s="13"/>
      <c r="I40" s="429">
        <v>461.63</v>
      </c>
      <c r="J40" s="207">
        <v>0</v>
      </c>
      <c r="K40" s="207">
        <v>0</v>
      </c>
      <c r="L40" s="207">
        <v>456.22</v>
      </c>
      <c r="M40" s="208"/>
      <c r="N40" s="207">
        <v>13.63822</v>
      </c>
      <c r="O40" s="207">
        <v>0</v>
      </c>
      <c r="P40" s="207">
        <v>0</v>
      </c>
      <c r="R40" s="101"/>
      <c r="S40" s="101"/>
      <c r="U40" s="101"/>
    </row>
    <row r="41" spans="2:21" x14ac:dyDescent="0.25">
      <c r="B41" s="11"/>
      <c r="C41" s="619" t="s">
        <v>284</v>
      </c>
      <c r="D41" s="11" t="s">
        <v>23</v>
      </c>
      <c r="E41" s="11" t="s">
        <v>60</v>
      </c>
      <c r="F41" s="11"/>
      <c r="G41" s="11"/>
      <c r="H41" s="11"/>
      <c r="I41" s="427">
        <v>26.7</v>
      </c>
      <c r="J41" s="203">
        <v>0</v>
      </c>
      <c r="K41" s="203">
        <v>0</v>
      </c>
      <c r="L41" s="203">
        <v>0</v>
      </c>
      <c r="M41" s="204"/>
      <c r="N41" s="203">
        <v>0</v>
      </c>
      <c r="O41" s="203">
        <v>24</v>
      </c>
      <c r="P41" s="203">
        <v>0</v>
      </c>
      <c r="R41" s="101"/>
      <c r="S41" s="101"/>
      <c r="U41" s="101"/>
    </row>
    <row r="42" spans="2:21" x14ac:dyDescent="0.25">
      <c r="B42" s="12"/>
      <c r="C42" s="619"/>
      <c r="D42" s="12" t="s">
        <v>27</v>
      </c>
      <c r="E42" s="12" t="s">
        <v>60</v>
      </c>
      <c r="F42" s="12"/>
      <c r="G42" s="12"/>
      <c r="H42" s="12"/>
      <c r="I42" s="428">
        <v>21.765999999999998</v>
      </c>
      <c r="J42" s="205">
        <v>0</v>
      </c>
      <c r="K42" s="205">
        <v>0</v>
      </c>
      <c r="L42" s="205">
        <v>0</v>
      </c>
      <c r="M42" s="206"/>
      <c r="N42" s="205">
        <v>21.765000000000001</v>
      </c>
      <c r="O42" s="205">
        <v>0</v>
      </c>
      <c r="P42" s="205">
        <v>0</v>
      </c>
      <c r="R42" s="101"/>
      <c r="S42" s="101"/>
      <c r="U42" s="101"/>
    </row>
    <row r="43" spans="2:21" x14ac:dyDescent="0.25">
      <c r="B43" s="13"/>
      <c r="C43" s="619"/>
      <c r="D43" s="13" t="s">
        <v>172</v>
      </c>
      <c r="E43" s="13" t="s">
        <v>60</v>
      </c>
      <c r="F43" s="13"/>
      <c r="G43" s="13"/>
      <c r="H43" s="13"/>
      <c r="I43" s="429">
        <v>0.54100000000000004</v>
      </c>
      <c r="J43" s="207">
        <v>0</v>
      </c>
      <c r="K43" s="207">
        <v>0</v>
      </c>
      <c r="L43" s="207">
        <v>0</v>
      </c>
      <c r="M43" s="208"/>
      <c r="N43" s="207">
        <v>0</v>
      </c>
      <c r="O43" s="207">
        <v>0</v>
      </c>
      <c r="P43" s="207">
        <v>0</v>
      </c>
      <c r="R43" s="101"/>
      <c r="S43" s="101"/>
      <c r="U43" s="101"/>
    </row>
    <row r="44" spans="2:21" x14ac:dyDescent="0.25">
      <c r="B44" s="12"/>
      <c r="C44" t="s">
        <v>285</v>
      </c>
      <c r="D44" s="12" t="s">
        <v>27</v>
      </c>
      <c r="E44" s="12" t="s">
        <v>63</v>
      </c>
      <c r="F44" s="12"/>
      <c r="G44" s="12"/>
      <c r="H44" s="12"/>
      <c r="I44" s="428">
        <v>11.474</v>
      </c>
      <c r="J44" s="205">
        <v>0</v>
      </c>
      <c r="K44" s="205">
        <v>0</v>
      </c>
      <c r="L44" s="205">
        <v>8.9999999999999993E-3</v>
      </c>
      <c r="M44" s="206"/>
      <c r="N44" s="205">
        <v>0.16500000000000001</v>
      </c>
      <c r="O44" s="205"/>
      <c r="P44" s="205"/>
      <c r="R44" s="101"/>
      <c r="S44" s="101"/>
      <c r="U44" s="101"/>
    </row>
    <row r="45" spans="2:21" x14ac:dyDescent="0.25">
      <c r="B45" s="11"/>
      <c r="C45" s="619" t="s">
        <v>286</v>
      </c>
      <c r="D45" s="11" t="s">
        <v>23</v>
      </c>
      <c r="E45" s="11" t="s">
        <v>68</v>
      </c>
      <c r="F45" s="11"/>
      <c r="G45" s="11"/>
      <c r="H45" s="11"/>
      <c r="I45" s="427">
        <v>6</v>
      </c>
      <c r="J45" s="203">
        <v>0</v>
      </c>
      <c r="K45" s="203">
        <v>0</v>
      </c>
      <c r="L45" s="203">
        <v>0</v>
      </c>
      <c r="M45" s="204"/>
      <c r="N45" s="203">
        <v>6</v>
      </c>
      <c r="O45" s="203">
        <v>0</v>
      </c>
      <c r="P45" s="203">
        <v>0</v>
      </c>
      <c r="R45" s="101"/>
      <c r="S45" s="101"/>
      <c r="U45" s="101"/>
    </row>
    <row r="46" spans="2:21" x14ac:dyDescent="0.25">
      <c r="B46" s="12"/>
      <c r="C46" s="619"/>
      <c r="D46" s="12" t="s">
        <v>27</v>
      </c>
      <c r="E46" s="12" t="s">
        <v>68</v>
      </c>
      <c r="F46" s="12"/>
      <c r="G46" s="12"/>
      <c r="H46" s="12"/>
      <c r="I46" s="428">
        <v>216.827</v>
      </c>
      <c r="J46" s="205">
        <v>0</v>
      </c>
      <c r="K46" s="205">
        <v>0</v>
      </c>
      <c r="L46" s="205">
        <v>202.102</v>
      </c>
      <c r="M46" s="206"/>
      <c r="N46" s="205">
        <v>0</v>
      </c>
      <c r="O46" s="205">
        <v>0</v>
      </c>
      <c r="P46" s="205">
        <v>0</v>
      </c>
      <c r="R46" s="101"/>
      <c r="S46" s="101"/>
      <c r="T46" s="210"/>
      <c r="U46" s="101"/>
    </row>
    <row r="47" spans="2:21" x14ac:dyDescent="0.25">
      <c r="B47" s="12"/>
      <c r="C47" s="619"/>
      <c r="D47" s="12" t="s">
        <v>26</v>
      </c>
      <c r="E47" s="12" t="s">
        <v>68</v>
      </c>
      <c r="F47" s="12"/>
      <c r="G47" s="12"/>
      <c r="H47" s="12"/>
      <c r="I47" s="428">
        <v>7.3</v>
      </c>
      <c r="J47" s="205">
        <v>0</v>
      </c>
      <c r="K47" s="205">
        <v>0</v>
      </c>
      <c r="L47" s="205">
        <v>0</v>
      </c>
      <c r="M47" s="206"/>
      <c r="N47" s="205">
        <v>7.3</v>
      </c>
      <c r="O47" s="205">
        <v>0</v>
      </c>
      <c r="P47" s="205">
        <v>0</v>
      </c>
      <c r="R47" s="101"/>
      <c r="S47" s="101"/>
      <c r="T47" s="210"/>
      <c r="U47" s="101"/>
    </row>
    <row r="48" spans="2:21" x14ac:dyDescent="0.25">
      <c r="B48" s="13"/>
      <c r="C48" s="619"/>
      <c r="D48" s="13" t="s">
        <v>172</v>
      </c>
      <c r="E48" s="13" t="s">
        <v>68</v>
      </c>
      <c r="F48" s="13"/>
      <c r="G48" s="13"/>
      <c r="H48" s="13"/>
      <c r="I48" s="429">
        <v>41</v>
      </c>
      <c r="J48" s="207">
        <v>0</v>
      </c>
      <c r="K48" s="207">
        <v>3</v>
      </c>
      <c r="L48" s="207">
        <v>0</v>
      </c>
      <c r="M48" s="208"/>
      <c r="N48" s="207">
        <v>44</v>
      </c>
      <c r="O48" s="207">
        <v>0</v>
      </c>
      <c r="P48" s="207">
        <v>0</v>
      </c>
      <c r="R48" s="101"/>
      <c r="S48" s="101"/>
      <c r="T48" s="210"/>
      <c r="U48" s="101"/>
    </row>
    <row r="49" spans="2:21" x14ac:dyDescent="0.25">
      <c r="B49" s="11"/>
      <c r="C49" s="619" t="s">
        <v>287</v>
      </c>
      <c r="D49" s="11" t="s">
        <v>23</v>
      </c>
      <c r="E49" s="11" t="s">
        <v>72</v>
      </c>
      <c r="F49" s="11"/>
      <c r="G49" s="11"/>
      <c r="H49" s="11"/>
      <c r="I49" s="427">
        <v>1</v>
      </c>
      <c r="J49" s="203">
        <v>0</v>
      </c>
      <c r="K49" s="203">
        <v>0</v>
      </c>
      <c r="L49" s="203">
        <v>0</v>
      </c>
      <c r="M49" s="204"/>
      <c r="N49" s="203">
        <v>1</v>
      </c>
      <c r="O49" s="203">
        <v>0</v>
      </c>
      <c r="P49" s="203">
        <v>0</v>
      </c>
      <c r="R49" s="101"/>
      <c r="S49" s="101"/>
      <c r="U49" s="101"/>
    </row>
    <row r="50" spans="2:21" x14ac:dyDescent="0.25">
      <c r="B50" s="12"/>
      <c r="C50" s="619"/>
      <c r="D50" s="12" t="s">
        <v>27</v>
      </c>
      <c r="E50" s="12" t="s">
        <v>72</v>
      </c>
      <c r="F50" s="12"/>
      <c r="G50" s="12"/>
      <c r="H50" s="12"/>
      <c r="I50" s="428">
        <v>4.0519999999999996</v>
      </c>
      <c r="J50" s="205">
        <v>0</v>
      </c>
      <c r="K50" s="205">
        <v>0</v>
      </c>
      <c r="L50" s="205">
        <v>4.0519999999999996</v>
      </c>
      <c r="M50" s="206"/>
      <c r="N50" s="205">
        <v>0</v>
      </c>
      <c r="O50" s="205">
        <v>0</v>
      </c>
      <c r="P50" s="205">
        <v>0</v>
      </c>
      <c r="R50" s="101"/>
      <c r="S50" s="101"/>
      <c r="U50" s="101"/>
    </row>
    <row r="51" spans="2:21" x14ac:dyDescent="0.25">
      <c r="B51" s="13"/>
      <c r="C51" s="619"/>
      <c r="D51" s="13" t="s">
        <v>172</v>
      </c>
      <c r="E51" s="13" t="s">
        <v>72</v>
      </c>
      <c r="F51" s="13"/>
      <c r="G51" s="13"/>
      <c r="H51" s="13"/>
      <c r="I51" s="429">
        <v>0.41499999999999998</v>
      </c>
      <c r="J51" s="207">
        <v>0</v>
      </c>
      <c r="K51" s="207">
        <v>0</v>
      </c>
      <c r="L51" s="207">
        <v>0</v>
      </c>
      <c r="M51" s="208"/>
      <c r="N51" s="207">
        <v>0.41499999999999998</v>
      </c>
      <c r="O51" s="207">
        <v>0</v>
      </c>
      <c r="P51" s="207">
        <v>0</v>
      </c>
      <c r="R51" s="101"/>
      <c r="S51" s="101"/>
      <c r="U51" s="101"/>
    </row>
    <row r="52" spans="2:21" x14ac:dyDescent="0.25">
      <c r="B52" s="11"/>
      <c r="C52" s="619" t="s">
        <v>288</v>
      </c>
      <c r="D52" s="11" t="s">
        <v>23</v>
      </c>
      <c r="E52" s="11" t="s">
        <v>74</v>
      </c>
      <c r="F52" s="11"/>
      <c r="G52" s="11"/>
      <c r="H52" s="11"/>
      <c r="I52" s="427">
        <v>64.787000000000006</v>
      </c>
      <c r="J52" s="203">
        <v>0</v>
      </c>
      <c r="K52" s="203">
        <v>0</v>
      </c>
      <c r="L52" s="203">
        <v>31</v>
      </c>
      <c r="M52" s="204"/>
      <c r="N52" s="203">
        <v>29.055</v>
      </c>
      <c r="O52" s="203">
        <v>0</v>
      </c>
      <c r="P52" s="203">
        <v>0</v>
      </c>
      <c r="R52" s="101"/>
      <c r="S52" s="101"/>
      <c r="U52" s="101"/>
    </row>
    <row r="53" spans="2:21" x14ac:dyDescent="0.25">
      <c r="B53" s="12"/>
      <c r="C53" s="619"/>
      <c r="D53" s="12" t="s">
        <v>27</v>
      </c>
      <c r="E53" s="12" t="s">
        <v>74</v>
      </c>
      <c r="F53" s="12"/>
      <c r="G53" s="12"/>
      <c r="H53" s="12"/>
      <c r="I53" s="428">
        <v>8542.3339999999989</v>
      </c>
      <c r="J53" s="205">
        <v>9.1999999999999993</v>
      </c>
      <c r="K53" s="205">
        <v>39.880000000000003</v>
      </c>
      <c r="L53" s="205">
        <v>2390.7579999999998</v>
      </c>
      <c r="M53" s="206"/>
      <c r="N53" s="205">
        <v>438.42099999999999</v>
      </c>
      <c r="O53" s="205">
        <v>126.75700000000001</v>
      </c>
      <c r="P53" s="205">
        <v>1310.452</v>
      </c>
      <c r="R53" s="101"/>
      <c r="S53" s="101"/>
      <c r="U53" s="101"/>
    </row>
    <row r="54" spans="2:21" x14ac:dyDescent="0.25">
      <c r="B54" s="12"/>
      <c r="C54" s="619"/>
      <c r="D54" s="12" t="s">
        <v>26</v>
      </c>
      <c r="E54" s="12" t="s">
        <v>74</v>
      </c>
      <c r="F54" s="12"/>
      <c r="G54" s="12"/>
      <c r="H54" s="12"/>
      <c r="I54" s="428">
        <v>95.45</v>
      </c>
      <c r="J54" s="205">
        <v>0</v>
      </c>
      <c r="K54" s="205">
        <v>0</v>
      </c>
      <c r="L54" s="205">
        <v>7</v>
      </c>
      <c r="M54" s="206"/>
      <c r="N54" s="205">
        <v>0</v>
      </c>
      <c r="O54" s="205">
        <v>0</v>
      </c>
      <c r="P54" s="205">
        <v>0</v>
      </c>
      <c r="R54" s="101"/>
      <c r="S54" s="101"/>
      <c r="U54" s="101"/>
    </row>
    <row r="55" spans="2:21" x14ac:dyDescent="0.25">
      <c r="B55" s="13"/>
      <c r="C55" s="619"/>
      <c r="D55" s="13" t="s">
        <v>172</v>
      </c>
      <c r="E55" s="13" t="s">
        <v>74</v>
      </c>
      <c r="F55" s="13"/>
      <c r="G55" s="13"/>
      <c r="H55" s="13"/>
      <c r="I55" s="429">
        <v>777.17700000000002</v>
      </c>
      <c r="J55" s="207">
        <v>0</v>
      </c>
      <c r="K55" s="207">
        <v>20.25</v>
      </c>
      <c r="L55" s="207">
        <v>184</v>
      </c>
      <c r="M55" s="208"/>
      <c r="N55" s="207">
        <v>37</v>
      </c>
      <c r="O55" s="207">
        <v>0</v>
      </c>
      <c r="P55" s="207">
        <v>496.18700000000001</v>
      </c>
      <c r="R55" s="101"/>
      <c r="S55" s="101"/>
      <c r="U55" s="101"/>
    </row>
    <row r="56" spans="2:21" x14ac:dyDescent="0.25">
      <c r="B56" s="11"/>
      <c r="C56" s="619" t="s">
        <v>289</v>
      </c>
      <c r="D56" s="11" t="s">
        <v>23</v>
      </c>
      <c r="E56" s="11" t="s">
        <v>76</v>
      </c>
      <c r="F56" s="11"/>
      <c r="G56" s="11"/>
      <c r="H56" s="11"/>
      <c r="I56" s="427">
        <v>147.96</v>
      </c>
      <c r="J56" s="203">
        <v>0</v>
      </c>
      <c r="K56" s="203">
        <v>49</v>
      </c>
      <c r="L56" s="203">
        <v>17</v>
      </c>
      <c r="M56" s="204"/>
      <c r="N56" s="203">
        <v>128.56</v>
      </c>
      <c r="O56" s="203">
        <v>0</v>
      </c>
      <c r="P56" s="203">
        <v>49</v>
      </c>
      <c r="R56" s="101"/>
      <c r="S56" s="101"/>
      <c r="U56" s="101"/>
    </row>
    <row r="57" spans="2:21" x14ac:dyDescent="0.25">
      <c r="B57" s="12"/>
      <c r="C57" s="619"/>
      <c r="D57" s="12" t="s">
        <v>27</v>
      </c>
      <c r="E57" s="12" t="s">
        <v>76</v>
      </c>
      <c r="F57" s="12"/>
      <c r="G57" s="12"/>
      <c r="H57" s="12"/>
      <c r="I57" s="428">
        <v>309.74700000000001</v>
      </c>
      <c r="J57" s="205">
        <v>0</v>
      </c>
      <c r="K57" s="205">
        <v>0</v>
      </c>
      <c r="L57" s="205">
        <v>196.887</v>
      </c>
      <c r="M57" s="206"/>
      <c r="N57" s="205">
        <v>6</v>
      </c>
      <c r="O57" s="205">
        <v>0</v>
      </c>
      <c r="P57" s="205">
        <v>48</v>
      </c>
      <c r="R57" s="101"/>
      <c r="S57" s="101"/>
      <c r="U57" s="101"/>
    </row>
    <row r="58" spans="2:21" x14ac:dyDescent="0.25">
      <c r="B58" s="12"/>
      <c r="C58" s="619"/>
      <c r="D58" s="12" t="s">
        <v>26</v>
      </c>
      <c r="E58" s="12" t="s">
        <v>76</v>
      </c>
      <c r="F58" s="12"/>
      <c r="G58" s="12"/>
      <c r="H58" s="12"/>
      <c r="I58" s="428">
        <v>7</v>
      </c>
      <c r="J58" s="205">
        <v>0</v>
      </c>
      <c r="K58" s="205">
        <v>12.26</v>
      </c>
      <c r="L58" s="205">
        <v>0</v>
      </c>
      <c r="M58" s="206"/>
      <c r="N58" s="205">
        <v>7</v>
      </c>
      <c r="O58" s="205">
        <v>0</v>
      </c>
      <c r="P58" s="205">
        <v>12.26</v>
      </c>
      <c r="R58" s="101"/>
      <c r="S58" s="101"/>
      <c r="U58" s="101"/>
    </row>
    <row r="59" spans="2:21" x14ac:dyDescent="0.25">
      <c r="B59" s="13"/>
      <c r="C59" s="619"/>
      <c r="D59" s="13" t="s">
        <v>172</v>
      </c>
      <c r="E59" s="13" t="s">
        <v>76</v>
      </c>
      <c r="F59" s="13"/>
      <c r="G59" s="13"/>
      <c r="H59" s="13"/>
      <c r="I59" s="429">
        <v>49.24</v>
      </c>
      <c r="J59" s="207">
        <v>0</v>
      </c>
      <c r="K59" s="207">
        <v>44.5</v>
      </c>
      <c r="L59" s="207">
        <v>31.02</v>
      </c>
      <c r="M59" s="208"/>
      <c r="N59" s="207">
        <v>37.56</v>
      </c>
      <c r="O59" s="207">
        <v>0</v>
      </c>
      <c r="P59" s="207">
        <v>24.5</v>
      </c>
      <c r="R59" s="101"/>
      <c r="S59" s="101"/>
      <c r="U59" s="101"/>
    </row>
    <row r="60" spans="2:21" x14ac:dyDescent="0.25">
      <c r="B60" s="11"/>
      <c r="C60" s="211" t="s">
        <v>290</v>
      </c>
      <c r="D60" s="11" t="s">
        <v>23</v>
      </c>
      <c r="E60" s="11" t="s">
        <v>80</v>
      </c>
      <c r="F60" s="11"/>
      <c r="G60" s="11"/>
      <c r="H60" s="11"/>
      <c r="I60" s="431">
        <v>0.22</v>
      </c>
      <c r="J60" s="203">
        <v>0</v>
      </c>
      <c r="K60" s="203">
        <v>0</v>
      </c>
      <c r="L60" s="203">
        <v>0</v>
      </c>
      <c r="M60" s="204"/>
      <c r="N60" s="203">
        <v>0.22</v>
      </c>
      <c r="O60" s="203">
        <v>0</v>
      </c>
      <c r="P60" s="203">
        <v>0</v>
      </c>
      <c r="R60" s="101"/>
      <c r="S60" s="101"/>
      <c r="U60" s="101"/>
    </row>
    <row r="61" spans="2:21" x14ac:dyDescent="0.25">
      <c r="B61" s="11"/>
      <c r="C61" s="619" t="s">
        <v>291</v>
      </c>
      <c r="D61" s="11" t="s">
        <v>23</v>
      </c>
      <c r="E61" s="11" t="s">
        <v>84</v>
      </c>
      <c r="F61" s="11"/>
      <c r="G61" s="11"/>
      <c r="H61" s="11"/>
      <c r="I61" s="428">
        <v>31482.366999999998</v>
      </c>
      <c r="J61" s="203">
        <v>1154.05</v>
      </c>
      <c r="K61" s="203">
        <v>0</v>
      </c>
      <c r="L61" s="203">
        <v>160.6</v>
      </c>
      <c r="M61" s="204"/>
      <c r="N61" s="203">
        <v>3204.2849999999999</v>
      </c>
      <c r="O61" s="203">
        <v>45</v>
      </c>
      <c r="P61" s="203">
        <v>1863.92</v>
      </c>
      <c r="R61" s="101"/>
      <c r="S61" s="101"/>
      <c r="U61" s="101"/>
    </row>
    <row r="62" spans="2:21" x14ac:dyDescent="0.25">
      <c r="B62" s="12"/>
      <c r="C62" s="619"/>
      <c r="D62" s="12" t="s">
        <v>27</v>
      </c>
      <c r="E62" s="12" t="s">
        <v>84</v>
      </c>
      <c r="F62" s="12"/>
      <c r="G62" s="12"/>
      <c r="H62" s="12"/>
      <c r="I62" s="428">
        <v>310.38200000000001</v>
      </c>
      <c r="J62" s="205">
        <v>0</v>
      </c>
      <c r="K62" s="205">
        <v>0</v>
      </c>
      <c r="L62" s="205">
        <v>166.25</v>
      </c>
      <c r="M62" s="206"/>
      <c r="N62" s="205">
        <v>102.431</v>
      </c>
      <c r="O62" s="205">
        <v>0</v>
      </c>
      <c r="P62" s="205">
        <v>5</v>
      </c>
      <c r="R62" s="101"/>
      <c r="S62" s="101"/>
      <c r="U62" s="101"/>
    </row>
    <row r="63" spans="2:21" x14ac:dyDescent="0.25">
      <c r="B63" s="12"/>
      <c r="C63" s="619"/>
      <c r="D63" s="12" t="s">
        <v>26</v>
      </c>
      <c r="E63" s="12" t="s">
        <v>84</v>
      </c>
      <c r="F63" s="12"/>
      <c r="G63" s="12"/>
      <c r="H63" s="12"/>
      <c r="I63" s="428">
        <v>1510.6859999999999</v>
      </c>
      <c r="J63" s="205">
        <v>0</v>
      </c>
      <c r="K63" s="205">
        <v>0</v>
      </c>
      <c r="L63" s="205">
        <v>1401.9059999999999</v>
      </c>
      <c r="M63" s="206"/>
      <c r="N63" s="205">
        <v>35.78</v>
      </c>
      <c r="O63" s="205">
        <v>0</v>
      </c>
      <c r="P63" s="205">
        <v>0</v>
      </c>
      <c r="R63" s="101"/>
      <c r="S63" s="101"/>
      <c r="U63" s="101"/>
    </row>
    <row r="64" spans="2:21" x14ac:dyDescent="0.25">
      <c r="B64" s="13"/>
      <c r="C64" s="619"/>
      <c r="D64" s="13" t="s">
        <v>172</v>
      </c>
      <c r="E64" s="13" t="s">
        <v>84</v>
      </c>
      <c r="F64" s="13"/>
      <c r="G64" s="13"/>
      <c r="H64" s="13"/>
      <c r="I64" s="429">
        <v>322.48899999999998</v>
      </c>
      <c r="J64" s="207">
        <v>276</v>
      </c>
      <c r="K64" s="207">
        <v>0</v>
      </c>
      <c r="L64" s="207">
        <v>32.880000000000003</v>
      </c>
      <c r="M64" s="208"/>
      <c r="N64" s="207">
        <v>261</v>
      </c>
      <c r="O64" s="207">
        <v>0</v>
      </c>
      <c r="P64" s="207">
        <v>278.59399999999999</v>
      </c>
      <c r="R64" s="101"/>
      <c r="S64" s="101"/>
      <c r="U64" s="101"/>
    </row>
    <row r="65" spans="2:21" x14ac:dyDescent="0.25">
      <c r="B65" s="12"/>
      <c r="C65" s="213" t="s">
        <v>292</v>
      </c>
      <c r="D65" s="12" t="s">
        <v>27</v>
      </c>
      <c r="E65" s="12" t="s">
        <v>87</v>
      </c>
      <c r="F65" s="12"/>
      <c r="G65" s="12"/>
      <c r="H65" s="12"/>
      <c r="I65" s="428">
        <v>108.04</v>
      </c>
      <c r="J65" s="205">
        <v>0</v>
      </c>
      <c r="K65" s="205">
        <v>0</v>
      </c>
      <c r="L65" s="205">
        <v>90</v>
      </c>
      <c r="M65" s="206"/>
      <c r="N65" s="205">
        <v>18</v>
      </c>
      <c r="O65" s="205">
        <v>0</v>
      </c>
      <c r="P65" s="205">
        <v>0</v>
      </c>
      <c r="R65" s="101"/>
      <c r="S65" s="101"/>
      <c r="U65" s="101"/>
    </row>
    <row r="66" spans="2:21" x14ac:dyDescent="0.25">
      <c r="B66" s="11"/>
      <c r="C66" s="619" t="s">
        <v>293</v>
      </c>
      <c r="D66" s="11" t="s">
        <v>23</v>
      </c>
      <c r="E66" s="11" t="s">
        <v>89</v>
      </c>
      <c r="F66" s="11"/>
      <c r="G66" s="11"/>
      <c r="H66" s="11"/>
      <c r="I66" s="427">
        <v>4.0049999999999999</v>
      </c>
      <c r="J66" s="203">
        <v>0</v>
      </c>
      <c r="K66" s="203">
        <v>0</v>
      </c>
      <c r="L66" s="203">
        <v>0</v>
      </c>
      <c r="M66" s="204"/>
      <c r="N66" s="203">
        <v>0</v>
      </c>
      <c r="O66" s="203">
        <v>0</v>
      </c>
      <c r="P66" s="203">
        <v>0</v>
      </c>
      <c r="R66" s="101"/>
      <c r="S66" s="101"/>
      <c r="U66" s="101"/>
    </row>
    <row r="67" spans="2:21" x14ac:dyDescent="0.25">
      <c r="B67" s="12"/>
      <c r="C67" s="619"/>
      <c r="D67" s="12" t="s">
        <v>27</v>
      </c>
      <c r="E67" s="12" t="s">
        <v>89</v>
      </c>
      <c r="F67" s="12"/>
      <c r="G67" s="12"/>
      <c r="H67" s="12"/>
      <c r="I67" s="428">
        <v>634.82600000000002</v>
      </c>
      <c r="J67" s="205">
        <v>0</v>
      </c>
      <c r="K67" s="205">
        <v>0</v>
      </c>
      <c r="L67" s="205">
        <v>489.92099999999999</v>
      </c>
      <c r="M67" s="206"/>
      <c r="N67" s="205">
        <v>8.6999999999999993</v>
      </c>
      <c r="O67" s="205">
        <v>0</v>
      </c>
      <c r="P67" s="205">
        <v>0</v>
      </c>
      <c r="R67" s="101"/>
      <c r="S67" s="101"/>
      <c r="U67" s="101"/>
    </row>
    <row r="68" spans="2:21" x14ac:dyDescent="0.25">
      <c r="B68" s="13"/>
      <c r="C68" s="619"/>
      <c r="D68" s="13" t="s">
        <v>172</v>
      </c>
      <c r="E68" s="13" t="s">
        <v>89</v>
      </c>
      <c r="F68" s="13"/>
      <c r="G68" s="13"/>
      <c r="H68" s="13"/>
      <c r="I68" s="429">
        <v>1.7</v>
      </c>
      <c r="J68" s="207">
        <v>0</v>
      </c>
      <c r="K68" s="207">
        <v>0</v>
      </c>
      <c r="L68" s="207">
        <v>0</v>
      </c>
      <c r="M68" s="208"/>
      <c r="N68" s="207">
        <v>0</v>
      </c>
      <c r="O68" s="207">
        <v>0</v>
      </c>
      <c r="P68" s="207">
        <v>0</v>
      </c>
      <c r="R68" s="101"/>
      <c r="S68" s="101"/>
      <c r="U68" s="101"/>
    </row>
    <row r="69" spans="2:21" x14ac:dyDescent="0.25">
      <c r="B69" s="12"/>
      <c r="C69" s="619" t="s">
        <v>294</v>
      </c>
      <c r="D69" s="12" t="s">
        <v>27</v>
      </c>
      <c r="E69" s="12" t="s">
        <v>295</v>
      </c>
      <c r="F69" s="12"/>
      <c r="G69" s="12"/>
      <c r="H69" s="12"/>
      <c r="I69" s="428">
        <v>8.1</v>
      </c>
      <c r="J69" s="205">
        <v>0</v>
      </c>
      <c r="K69" s="205">
        <v>0</v>
      </c>
      <c r="L69" s="205">
        <v>8</v>
      </c>
      <c r="M69" s="206"/>
      <c r="N69" s="205">
        <v>0.06</v>
      </c>
      <c r="O69" s="205">
        <v>0</v>
      </c>
      <c r="P69" s="205">
        <v>0</v>
      </c>
      <c r="R69" s="101"/>
      <c r="S69" s="101"/>
      <c r="U69" s="101"/>
    </row>
    <row r="70" spans="2:21" x14ac:dyDescent="0.25">
      <c r="B70" s="13"/>
      <c r="C70" s="619"/>
      <c r="D70" s="13" t="s">
        <v>172</v>
      </c>
      <c r="E70" s="13" t="s">
        <v>295</v>
      </c>
      <c r="F70" s="13"/>
      <c r="G70" s="13"/>
      <c r="H70" s="13"/>
      <c r="I70" s="429">
        <v>0.5</v>
      </c>
      <c r="J70" s="207">
        <v>0</v>
      </c>
      <c r="K70" s="207">
        <v>0</v>
      </c>
      <c r="L70" s="207">
        <v>0</v>
      </c>
      <c r="M70" s="208"/>
      <c r="N70" s="207">
        <v>0.5</v>
      </c>
      <c r="O70" s="207">
        <v>0</v>
      </c>
      <c r="P70" s="207">
        <v>0</v>
      </c>
      <c r="R70" s="101"/>
      <c r="S70" s="101"/>
      <c r="U70" s="101"/>
    </row>
    <row r="71" spans="2:21" x14ac:dyDescent="0.25">
      <c r="B71" s="11"/>
      <c r="C71" s="619" t="s">
        <v>296</v>
      </c>
      <c r="D71" s="11" t="s">
        <v>23</v>
      </c>
      <c r="E71" s="11" t="s">
        <v>297</v>
      </c>
      <c r="F71" s="11"/>
      <c r="G71" s="11"/>
      <c r="H71" s="11"/>
      <c r="I71" s="427">
        <v>14.448</v>
      </c>
      <c r="J71" s="203">
        <v>0</v>
      </c>
      <c r="K71" s="203">
        <v>0</v>
      </c>
      <c r="L71" s="203">
        <v>0</v>
      </c>
      <c r="M71" s="204"/>
      <c r="N71" s="203">
        <v>12.52</v>
      </c>
      <c r="O71" s="203">
        <v>0</v>
      </c>
      <c r="P71" s="203">
        <v>1.8</v>
      </c>
      <c r="R71" s="101"/>
      <c r="S71" s="101"/>
      <c r="U71" s="101"/>
    </row>
    <row r="72" spans="2:21" x14ac:dyDescent="0.25">
      <c r="B72" s="12"/>
      <c r="C72" s="619"/>
      <c r="D72" s="12" t="s">
        <v>27</v>
      </c>
      <c r="E72" s="12" t="s">
        <v>297</v>
      </c>
      <c r="F72" s="12"/>
      <c r="G72" s="12"/>
      <c r="H72" s="12"/>
      <c r="I72" s="428">
        <v>10</v>
      </c>
      <c r="J72" s="205">
        <v>0</v>
      </c>
      <c r="K72" s="205">
        <v>0</v>
      </c>
      <c r="L72" s="205">
        <v>10</v>
      </c>
      <c r="M72" s="206"/>
      <c r="N72" s="205">
        <v>0</v>
      </c>
      <c r="O72" s="205">
        <v>0</v>
      </c>
      <c r="P72" s="205">
        <v>0</v>
      </c>
      <c r="R72" s="101"/>
      <c r="S72" s="101"/>
      <c r="U72" s="101"/>
    </row>
    <row r="73" spans="2:21" x14ac:dyDescent="0.25">
      <c r="B73" s="12"/>
      <c r="C73" s="619"/>
      <c r="D73" s="12" t="s">
        <v>26</v>
      </c>
      <c r="E73" s="12" t="s">
        <v>297</v>
      </c>
      <c r="F73" s="12"/>
      <c r="G73" s="12"/>
      <c r="H73" s="12"/>
      <c r="I73" s="428">
        <v>28</v>
      </c>
      <c r="J73" s="205">
        <v>0</v>
      </c>
      <c r="K73" s="205">
        <v>0</v>
      </c>
      <c r="L73" s="205">
        <v>0</v>
      </c>
      <c r="M73" s="206"/>
      <c r="N73" s="205">
        <v>0</v>
      </c>
      <c r="O73" s="205">
        <v>0</v>
      </c>
      <c r="P73" s="205">
        <v>9</v>
      </c>
      <c r="R73" s="101"/>
      <c r="S73" s="101"/>
      <c r="U73" s="101"/>
    </row>
    <row r="74" spans="2:21" x14ac:dyDescent="0.25">
      <c r="B74" s="11"/>
      <c r="C74" s="619" t="s">
        <v>298</v>
      </c>
      <c r="D74" s="11" t="s">
        <v>23</v>
      </c>
      <c r="E74" s="11" t="s">
        <v>91</v>
      </c>
      <c r="F74" s="11"/>
      <c r="G74" s="11"/>
      <c r="H74" s="11"/>
      <c r="I74" s="427">
        <v>21.4</v>
      </c>
      <c r="J74" s="203">
        <v>0</v>
      </c>
      <c r="K74" s="203">
        <v>0</v>
      </c>
      <c r="L74" s="203">
        <v>0</v>
      </c>
      <c r="M74" s="204"/>
      <c r="N74" s="203">
        <v>11.2</v>
      </c>
      <c r="O74" s="203">
        <v>2</v>
      </c>
      <c r="P74" s="203">
        <v>8.1999999999999993</v>
      </c>
      <c r="R74" s="101"/>
      <c r="S74" s="101"/>
      <c r="U74" s="101"/>
    </row>
    <row r="75" spans="2:21" x14ac:dyDescent="0.25">
      <c r="B75" s="12"/>
      <c r="C75" s="619"/>
      <c r="D75" s="12" t="s">
        <v>27</v>
      </c>
      <c r="E75" s="12" t="s">
        <v>91</v>
      </c>
      <c r="F75" s="12"/>
      <c r="G75" s="12"/>
      <c r="H75" s="12"/>
      <c r="I75" s="428">
        <v>24.001999999999999</v>
      </c>
      <c r="J75" s="205">
        <v>0</v>
      </c>
      <c r="K75" s="205">
        <v>0</v>
      </c>
      <c r="L75" s="205">
        <v>18</v>
      </c>
      <c r="M75" s="206"/>
      <c r="N75" s="205">
        <v>2E-3</v>
      </c>
      <c r="O75" s="205">
        <v>0</v>
      </c>
      <c r="P75" s="205">
        <v>0</v>
      </c>
      <c r="R75" s="101"/>
      <c r="S75" s="101"/>
      <c r="U75" s="101"/>
    </row>
    <row r="76" spans="2:21" x14ac:dyDescent="0.25">
      <c r="B76" s="12"/>
      <c r="C76" s="619"/>
      <c r="D76" s="12" t="s">
        <v>26</v>
      </c>
      <c r="E76" s="12" t="s">
        <v>91</v>
      </c>
      <c r="F76" s="12"/>
      <c r="G76" s="12"/>
      <c r="H76" s="12"/>
      <c r="I76" s="428">
        <v>5</v>
      </c>
      <c r="J76" s="205">
        <v>0</v>
      </c>
      <c r="K76" s="205">
        <v>0</v>
      </c>
      <c r="L76" s="205">
        <v>0</v>
      </c>
      <c r="M76" s="206"/>
      <c r="N76" s="205">
        <v>5</v>
      </c>
      <c r="O76" s="205">
        <v>0</v>
      </c>
      <c r="P76" s="205">
        <v>0</v>
      </c>
      <c r="R76" s="101"/>
      <c r="S76" s="101"/>
      <c r="U76" s="101"/>
    </row>
    <row r="77" spans="2:21" x14ac:dyDescent="0.25">
      <c r="B77" s="13"/>
      <c r="C77" s="619"/>
      <c r="D77" s="13" t="s">
        <v>172</v>
      </c>
      <c r="E77" s="13" t="s">
        <v>91</v>
      </c>
      <c r="F77" s="13"/>
      <c r="G77" s="13"/>
      <c r="H77" s="13"/>
      <c r="I77" s="429">
        <v>3</v>
      </c>
      <c r="J77" s="207">
        <v>0</v>
      </c>
      <c r="K77" s="207">
        <v>0</v>
      </c>
      <c r="L77" s="207">
        <v>3</v>
      </c>
      <c r="M77" s="208"/>
      <c r="N77" s="207">
        <v>0</v>
      </c>
      <c r="O77" s="207">
        <v>0</v>
      </c>
      <c r="P77" s="207">
        <v>0</v>
      </c>
      <c r="R77" s="101"/>
      <c r="S77" s="101"/>
      <c r="U77" s="101"/>
    </row>
    <row r="78" spans="2:21" x14ac:dyDescent="0.25">
      <c r="B78" s="138" t="s">
        <v>97</v>
      </c>
      <c r="C78" s="139" t="s">
        <v>98</v>
      </c>
      <c r="D78" s="140"/>
      <c r="E78" s="140"/>
      <c r="F78" s="140"/>
      <c r="G78" s="140"/>
      <c r="H78" s="141"/>
      <c r="I78" s="432">
        <f>SUM(I79:I85)</f>
        <v>1352.4639999999999</v>
      </c>
      <c r="J78" s="214">
        <f t="shared" ref="J78:P78" si="4">SUM(J79:J85)</f>
        <v>0</v>
      </c>
      <c r="K78" s="214">
        <f t="shared" si="4"/>
        <v>0</v>
      </c>
      <c r="L78" s="214">
        <f t="shared" si="4"/>
        <v>807.37400000000002</v>
      </c>
      <c r="M78" s="214">
        <f t="shared" si="4"/>
        <v>0</v>
      </c>
      <c r="N78" s="214">
        <f t="shared" si="4"/>
        <v>39.878</v>
      </c>
      <c r="O78" s="214">
        <f t="shared" si="4"/>
        <v>61.625</v>
      </c>
      <c r="P78" s="214">
        <f t="shared" si="4"/>
        <v>282.56399999999996</v>
      </c>
      <c r="R78" s="101"/>
      <c r="S78" s="101"/>
      <c r="U78" s="101"/>
    </row>
    <row r="79" spans="2:21" x14ac:dyDescent="0.25">
      <c r="B79" s="11"/>
      <c r="C79" s="619" t="s">
        <v>299</v>
      </c>
      <c r="D79" s="11" t="s">
        <v>23</v>
      </c>
      <c r="E79" s="11" t="s">
        <v>100</v>
      </c>
      <c r="F79" s="11"/>
      <c r="G79" s="11"/>
      <c r="H79" s="11"/>
      <c r="I79" s="427">
        <v>7.0869999999999997</v>
      </c>
      <c r="J79" s="203">
        <v>0</v>
      </c>
      <c r="K79" s="203">
        <v>0</v>
      </c>
      <c r="L79" s="203">
        <v>0.13</v>
      </c>
      <c r="M79" s="204"/>
      <c r="N79" s="203">
        <v>4.5910000000000002</v>
      </c>
      <c r="O79" s="203">
        <v>0</v>
      </c>
      <c r="P79" s="203">
        <v>0</v>
      </c>
      <c r="R79" s="101"/>
      <c r="S79" s="101"/>
      <c r="U79" s="101"/>
    </row>
    <row r="80" spans="2:21" x14ac:dyDescent="0.25">
      <c r="B80" s="12"/>
      <c r="C80" s="619"/>
      <c r="D80" s="12" t="s">
        <v>27</v>
      </c>
      <c r="E80" s="12" t="s">
        <v>100</v>
      </c>
      <c r="F80" s="12"/>
      <c r="G80" s="12"/>
      <c r="H80" s="12"/>
      <c r="I80" s="428">
        <v>8.0619999999999994</v>
      </c>
      <c r="J80" s="205">
        <v>0</v>
      </c>
      <c r="K80" s="205">
        <v>0</v>
      </c>
      <c r="L80" s="205">
        <v>0</v>
      </c>
      <c r="M80" s="206"/>
      <c r="N80" s="205">
        <v>0.11799999999999999</v>
      </c>
      <c r="O80" s="205">
        <v>0</v>
      </c>
      <c r="P80" s="205">
        <v>0</v>
      </c>
      <c r="R80" s="101"/>
      <c r="S80" s="101"/>
      <c r="U80" s="101"/>
    </row>
    <row r="81" spans="2:21" x14ac:dyDescent="0.25">
      <c r="B81" s="13"/>
      <c r="C81" s="619"/>
      <c r="D81" s="13" t="s">
        <v>172</v>
      </c>
      <c r="E81" s="13" t="s">
        <v>100</v>
      </c>
      <c r="F81" s="13"/>
      <c r="G81" s="13"/>
      <c r="H81" s="13"/>
      <c r="I81" s="429">
        <v>9.3620000000000001</v>
      </c>
      <c r="J81" s="207">
        <v>0</v>
      </c>
      <c r="K81" s="207">
        <v>0</v>
      </c>
      <c r="L81" s="207">
        <v>0</v>
      </c>
      <c r="M81" s="208"/>
      <c r="N81" s="207">
        <v>7.4489999999999998</v>
      </c>
      <c r="O81" s="207">
        <v>0</v>
      </c>
      <c r="P81" s="207">
        <v>0</v>
      </c>
      <c r="R81" s="101"/>
      <c r="S81" s="101"/>
      <c r="U81" s="101"/>
    </row>
    <row r="82" spans="2:21" x14ac:dyDescent="0.25">
      <c r="B82" s="11"/>
      <c r="C82" s="619" t="s">
        <v>300</v>
      </c>
      <c r="D82" s="11" t="s">
        <v>23</v>
      </c>
      <c r="E82" s="11" t="s">
        <v>102</v>
      </c>
      <c r="F82" s="11"/>
      <c r="G82" s="11"/>
      <c r="H82" s="11"/>
      <c r="I82" s="427">
        <v>508.839</v>
      </c>
      <c r="J82" s="203">
        <v>0</v>
      </c>
      <c r="K82" s="203">
        <v>0</v>
      </c>
      <c r="L82" s="203">
        <v>7</v>
      </c>
      <c r="M82" s="204"/>
      <c r="N82" s="203">
        <v>21</v>
      </c>
      <c r="O82" s="203">
        <v>61.625</v>
      </c>
      <c r="P82" s="203">
        <v>282.16399999999999</v>
      </c>
      <c r="R82" s="101"/>
      <c r="S82" s="101"/>
      <c r="U82" s="101"/>
    </row>
    <row r="83" spans="2:21" x14ac:dyDescent="0.25">
      <c r="B83" s="12"/>
      <c r="C83" s="619"/>
      <c r="D83" s="12" t="s">
        <v>27</v>
      </c>
      <c r="E83" s="12" t="s">
        <v>102</v>
      </c>
      <c r="F83" s="12"/>
      <c r="G83" s="12"/>
      <c r="H83" s="12"/>
      <c r="I83" s="428">
        <v>48.832000000000001</v>
      </c>
      <c r="J83" s="205">
        <v>0</v>
      </c>
      <c r="K83" s="205">
        <v>0</v>
      </c>
      <c r="L83" s="205">
        <v>30.611999999999998</v>
      </c>
      <c r="M83" s="206"/>
      <c r="N83" s="205">
        <v>6.72</v>
      </c>
      <c r="O83" s="205">
        <v>0</v>
      </c>
      <c r="P83" s="205">
        <v>0</v>
      </c>
      <c r="R83" s="101"/>
      <c r="S83" s="101"/>
      <c r="U83" s="101"/>
    </row>
    <row r="84" spans="2:21" x14ac:dyDescent="0.25">
      <c r="B84" s="12"/>
      <c r="C84" s="619"/>
      <c r="D84" s="12" t="s">
        <v>26</v>
      </c>
      <c r="E84" s="12" t="s">
        <v>102</v>
      </c>
      <c r="F84" s="12"/>
      <c r="G84" s="12"/>
      <c r="H84" s="12"/>
      <c r="I84" s="428">
        <v>4</v>
      </c>
      <c r="J84" s="205">
        <v>0</v>
      </c>
      <c r="K84" s="205">
        <v>0</v>
      </c>
      <c r="L84" s="205">
        <v>3.6</v>
      </c>
      <c r="M84" s="206"/>
      <c r="N84" s="205">
        <v>0</v>
      </c>
      <c r="O84" s="205">
        <v>0</v>
      </c>
      <c r="P84" s="205">
        <v>0.4</v>
      </c>
      <c r="R84" s="101"/>
      <c r="S84" s="101"/>
      <c r="U84" s="101"/>
    </row>
    <row r="85" spans="2:21" x14ac:dyDescent="0.25">
      <c r="B85" s="13"/>
      <c r="C85" s="619"/>
      <c r="D85" s="13" t="s">
        <v>172</v>
      </c>
      <c r="E85" s="13" t="s">
        <v>102</v>
      </c>
      <c r="F85" s="13"/>
      <c r="G85" s="13"/>
      <c r="H85" s="13"/>
      <c r="I85" s="429">
        <v>766.28200000000004</v>
      </c>
      <c r="J85" s="207">
        <v>0</v>
      </c>
      <c r="K85" s="207">
        <v>0</v>
      </c>
      <c r="L85" s="207">
        <v>766.03200000000004</v>
      </c>
      <c r="M85" s="208"/>
      <c r="N85" s="207">
        <v>0</v>
      </c>
      <c r="O85" s="207">
        <v>0</v>
      </c>
      <c r="P85" s="207">
        <v>0</v>
      </c>
      <c r="R85" s="101"/>
      <c r="S85" s="101"/>
      <c r="U85" s="101"/>
    </row>
    <row r="86" spans="2:21" ht="30" x14ac:dyDescent="0.25">
      <c r="B86" s="138" t="s">
        <v>105</v>
      </c>
      <c r="C86" s="139" t="s">
        <v>106</v>
      </c>
      <c r="D86" s="140"/>
      <c r="E86" s="140"/>
      <c r="F86" s="140"/>
      <c r="G86" s="140"/>
      <c r="H86" s="141"/>
      <c r="I86" s="432">
        <f>SUM(I87:I97)</f>
        <v>12611.022000000001</v>
      </c>
      <c r="J86" s="214">
        <f t="shared" ref="J86:P86" si="5">SUM(J87:J97)</f>
        <v>1238.7380000000001</v>
      </c>
      <c r="K86" s="214">
        <f t="shared" si="5"/>
        <v>257</v>
      </c>
      <c r="L86" s="214">
        <f t="shared" si="5"/>
        <v>776.39300000000003</v>
      </c>
      <c r="M86" s="214">
        <f t="shared" si="5"/>
        <v>0</v>
      </c>
      <c r="N86" s="214">
        <f t="shared" si="5"/>
        <v>3403.47</v>
      </c>
      <c r="O86" s="214">
        <f t="shared" si="5"/>
        <v>277.34500000000003</v>
      </c>
      <c r="P86" s="214">
        <f t="shared" si="5"/>
        <v>6429.9227000000019</v>
      </c>
      <c r="R86" s="101"/>
      <c r="S86" s="101"/>
      <c r="U86" s="101"/>
    </row>
    <row r="87" spans="2:21" x14ac:dyDescent="0.25">
      <c r="B87" s="11"/>
      <c r="C87" s="619" t="s">
        <v>301</v>
      </c>
      <c r="D87" s="11" t="s">
        <v>23</v>
      </c>
      <c r="E87" s="11" t="s">
        <v>108</v>
      </c>
      <c r="F87" s="11"/>
      <c r="G87" s="11"/>
      <c r="H87" s="11"/>
      <c r="I87" s="428">
        <v>9018.3169999999991</v>
      </c>
      <c r="J87" s="203">
        <v>945.49400000000003</v>
      </c>
      <c r="K87" s="203">
        <v>52.265000000000001</v>
      </c>
      <c r="L87" s="203">
        <v>120.41</v>
      </c>
      <c r="M87" s="204"/>
      <c r="N87" s="203">
        <v>1542.4090000000001</v>
      </c>
      <c r="O87" s="203">
        <v>206.685</v>
      </c>
      <c r="P87" s="203">
        <v>5647.3950000000004</v>
      </c>
      <c r="R87" s="101"/>
      <c r="S87" s="101"/>
      <c r="U87" s="101"/>
    </row>
    <row r="88" spans="2:21" x14ac:dyDescent="0.25">
      <c r="B88" s="12"/>
      <c r="C88" s="619"/>
      <c r="D88" s="12" t="s">
        <v>27</v>
      </c>
      <c r="E88" s="12" t="s">
        <v>108</v>
      </c>
      <c r="F88" s="12"/>
      <c r="G88" s="12"/>
      <c r="H88" s="12"/>
      <c r="I88" s="428">
        <v>608.53</v>
      </c>
      <c r="J88" s="205">
        <v>6.0000000000000001E-3</v>
      </c>
      <c r="K88" s="205">
        <v>59.813000000000002</v>
      </c>
      <c r="L88" s="205">
        <v>380.97300000000001</v>
      </c>
      <c r="M88" s="206"/>
      <c r="N88" s="205">
        <v>234.63900000000001</v>
      </c>
      <c r="O88" s="205">
        <v>0</v>
      </c>
      <c r="P88" s="205">
        <v>5</v>
      </c>
      <c r="R88" s="101"/>
      <c r="S88" s="101"/>
      <c r="U88" s="101"/>
    </row>
    <row r="89" spans="2:21" x14ac:dyDescent="0.25">
      <c r="B89" s="12"/>
      <c r="C89" s="619"/>
      <c r="D89" s="12" t="s">
        <v>26</v>
      </c>
      <c r="E89" s="12" t="s">
        <v>108</v>
      </c>
      <c r="F89" s="12"/>
      <c r="G89" s="12"/>
      <c r="H89" s="12"/>
      <c r="I89" s="428">
        <v>258.87799999999999</v>
      </c>
      <c r="J89" s="205">
        <v>0</v>
      </c>
      <c r="K89" s="205">
        <v>0</v>
      </c>
      <c r="L89" s="205">
        <v>74.06</v>
      </c>
      <c r="M89" s="206"/>
      <c r="N89" s="205">
        <v>147.22300000000001</v>
      </c>
      <c r="O89" s="205">
        <v>0.47499999999999998</v>
      </c>
      <c r="P89" s="205">
        <v>47.262700000000002</v>
      </c>
      <c r="R89" s="101"/>
      <c r="S89" s="101"/>
      <c r="U89" s="101"/>
    </row>
    <row r="90" spans="2:21" x14ac:dyDescent="0.25">
      <c r="B90" s="13"/>
      <c r="C90" s="619"/>
      <c r="D90" s="13" t="s">
        <v>172</v>
      </c>
      <c r="E90" s="13" t="s">
        <v>108</v>
      </c>
      <c r="F90" s="13"/>
      <c r="G90" s="13"/>
      <c r="H90" s="13"/>
      <c r="I90" s="429">
        <v>1201.925</v>
      </c>
      <c r="J90" s="207">
        <v>39.698</v>
      </c>
      <c r="K90" s="207">
        <v>2.8119999999999998</v>
      </c>
      <c r="L90" s="207">
        <v>42.2</v>
      </c>
      <c r="M90" s="208"/>
      <c r="N90" s="207">
        <v>960.14400000000001</v>
      </c>
      <c r="O90" s="207">
        <v>2.8</v>
      </c>
      <c r="P90" s="207">
        <v>41.27</v>
      </c>
      <c r="R90" s="101"/>
      <c r="S90" s="101"/>
      <c r="U90" s="101"/>
    </row>
    <row r="91" spans="2:21" x14ac:dyDescent="0.25">
      <c r="B91" s="11"/>
      <c r="C91" s="619" t="s">
        <v>302</v>
      </c>
      <c r="D91" s="11" t="s">
        <v>23</v>
      </c>
      <c r="E91" s="11" t="s">
        <v>303</v>
      </c>
      <c r="F91" s="11"/>
      <c r="G91" s="11"/>
      <c r="H91" s="11"/>
      <c r="I91" s="427">
        <v>845.72299999999996</v>
      </c>
      <c r="J91" s="203">
        <v>159.12</v>
      </c>
      <c r="K91" s="203">
        <v>0</v>
      </c>
      <c r="L91" s="203">
        <v>9.3000000000000007</v>
      </c>
      <c r="M91" s="204"/>
      <c r="N91" s="203">
        <v>226.053</v>
      </c>
      <c r="O91" s="203">
        <v>33.869999999999997</v>
      </c>
      <c r="P91" s="203">
        <v>448.35500000000002</v>
      </c>
      <c r="R91" s="101"/>
      <c r="S91" s="101"/>
      <c r="U91" s="101"/>
    </row>
    <row r="92" spans="2:21" x14ac:dyDescent="0.25">
      <c r="B92" s="12"/>
      <c r="C92" s="619"/>
      <c r="D92" s="12" t="s">
        <v>27</v>
      </c>
      <c r="E92" s="12" t="s">
        <v>303</v>
      </c>
      <c r="F92" s="12"/>
      <c r="G92" s="12"/>
      <c r="H92" s="12"/>
      <c r="I92" s="428">
        <v>239.85899999999998</v>
      </c>
      <c r="J92" s="205">
        <v>11.52</v>
      </c>
      <c r="K92" s="205">
        <v>26.69</v>
      </c>
      <c r="L92" s="205">
        <v>149.44999999999999</v>
      </c>
      <c r="M92" s="206"/>
      <c r="N92" s="205">
        <v>63.143999999999998</v>
      </c>
      <c r="O92" s="205">
        <v>0</v>
      </c>
      <c r="P92" s="205">
        <v>5.76</v>
      </c>
      <c r="R92" s="101"/>
      <c r="S92" s="101"/>
      <c r="U92" s="101"/>
    </row>
    <row r="93" spans="2:21" x14ac:dyDescent="0.25">
      <c r="B93" s="12"/>
      <c r="C93" s="619"/>
      <c r="D93" s="12" t="s">
        <v>26</v>
      </c>
      <c r="E93" s="12" t="s">
        <v>303</v>
      </c>
      <c r="F93" s="12"/>
      <c r="G93" s="12"/>
      <c r="H93" s="12"/>
      <c r="I93" s="428">
        <v>35</v>
      </c>
      <c r="J93" s="205">
        <v>0</v>
      </c>
      <c r="K93" s="205">
        <v>61.814999999999998</v>
      </c>
      <c r="L93" s="205">
        <v>0</v>
      </c>
      <c r="M93" s="206"/>
      <c r="N93" s="205">
        <v>77.814999999999998</v>
      </c>
      <c r="O93" s="205">
        <v>0</v>
      </c>
      <c r="P93" s="205">
        <v>0</v>
      </c>
      <c r="R93" s="101"/>
      <c r="S93" s="101"/>
      <c r="U93" s="101"/>
    </row>
    <row r="94" spans="2:21" x14ac:dyDescent="0.25">
      <c r="B94" s="13"/>
      <c r="C94" s="619"/>
      <c r="D94" s="13" t="s">
        <v>172</v>
      </c>
      <c r="E94" s="13" t="s">
        <v>303</v>
      </c>
      <c r="F94" s="13"/>
      <c r="G94" s="13"/>
      <c r="H94" s="13"/>
      <c r="I94" s="429">
        <v>130.602</v>
      </c>
      <c r="J94" s="207">
        <v>0</v>
      </c>
      <c r="K94" s="207">
        <v>53.604999999999997</v>
      </c>
      <c r="L94" s="207">
        <v>0</v>
      </c>
      <c r="M94" s="208"/>
      <c r="N94" s="207">
        <v>133.65</v>
      </c>
      <c r="O94" s="207">
        <v>0</v>
      </c>
      <c r="P94" s="207">
        <v>0.1</v>
      </c>
      <c r="R94" s="101"/>
      <c r="S94" s="101"/>
      <c r="U94" s="101"/>
    </row>
    <row r="95" spans="2:21" x14ac:dyDescent="0.25">
      <c r="B95" s="11"/>
      <c r="C95" s="697" t="s">
        <v>304</v>
      </c>
      <c r="D95" s="11" t="s">
        <v>23</v>
      </c>
      <c r="E95" s="11" t="s">
        <v>305</v>
      </c>
      <c r="F95" s="11"/>
      <c r="G95" s="11"/>
      <c r="H95" s="11"/>
      <c r="I95" s="427">
        <v>259.55</v>
      </c>
      <c r="J95" s="203">
        <v>59.2</v>
      </c>
      <c r="K95" s="203">
        <v>0</v>
      </c>
      <c r="L95" s="203">
        <v>0</v>
      </c>
      <c r="M95" s="204"/>
      <c r="N95" s="203">
        <v>5.96</v>
      </c>
      <c r="O95" s="203">
        <v>9.8149999999999995</v>
      </c>
      <c r="P95" s="203">
        <v>234.57499999999999</v>
      </c>
      <c r="R95" s="101"/>
      <c r="S95" s="101"/>
      <c r="U95" s="101"/>
    </row>
    <row r="96" spans="2:21" x14ac:dyDescent="0.25">
      <c r="B96" s="12"/>
      <c r="C96" s="619"/>
      <c r="D96" s="12" t="s">
        <v>26</v>
      </c>
      <c r="E96" s="12" t="s">
        <v>305</v>
      </c>
      <c r="F96" s="12"/>
      <c r="G96" s="12"/>
      <c r="H96" s="12"/>
      <c r="I96" s="428">
        <v>0.98499999999999999</v>
      </c>
      <c r="J96" s="205">
        <v>0</v>
      </c>
      <c r="K96" s="205">
        <v>0</v>
      </c>
      <c r="L96" s="205">
        <v>0</v>
      </c>
      <c r="M96" s="206"/>
      <c r="N96" s="205">
        <v>0.78</v>
      </c>
      <c r="O96" s="205">
        <v>0</v>
      </c>
      <c r="P96" s="205">
        <v>0.20499999999999999</v>
      </c>
      <c r="R96" s="101"/>
      <c r="S96" s="101"/>
      <c r="U96" s="101"/>
    </row>
    <row r="97" spans="2:21" x14ac:dyDescent="0.25">
      <c r="B97" s="13"/>
      <c r="C97" s="619"/>
      <c r="D97" s="13" t="s">
        <v>172</v>
      </c>
      <c r="E97" s="13" t="s">
        <v>305</v>
      </c>
      <c r="F97" s="13"/>
      <c r="G97" s="13"/>
      <c r="H97" s="13"/>
      <c r="I97" s="429">
        <v>11.653</v>
      </c>
      <c r="J97" s="207">
        <v>23.7</v>
      </c>
      <c r="K97" s="207">
        <v>0</v>
      </c>
      <c r="L97" s="207">
        <v>0</v>
      </c>
      <c r="M97" s="208"/>
      <c r="N97" s="207">
        <v>11.653</v>
      </c>
      <c r="O97" s="207">
        <v>23.7</v>
      </c>
      <c r="P97" s="207">
        <v>0</v>
      </c>
      <c r="R97" s="101"/>
      <c r="S97" s="101"/>
      <c r="U97" s="101"/>
    </row>
    <row r="98" spans="2:21" x14ac:dyDescent="0.25">
      <c r="B98" s="148" t="s">
        <v>115</v>
      </c>
      <c r="C98" s="149" t="s">
        <v>116</v>
      </c>
      <c r="D98" s="150"/>
      <c r="E98" s="151"/>
      <c r="F98" s="151"/>
      <c r="G98" s="151"/>
      <c r="H98" s="152"/>
      <c r="I98" s="433">
        <f>SUM(I99:I115)</f>
        <v>14012.037999999997</v>
      </c>
      <c r="J98" s="215">
        <f t="shared" ref="J98:P98" si="6">SUM(J99:J115)</f>
        <v>222.613</v>
      </c>
      <c r="K98" s="215">
        <f t="shared" si="6"/>
        <v>13.443</v>
      </c>
      <c r="L98" s="215">
        <f t="shared" si="6"/>
        <v>565.01099999999997</v>
      </c>
      <c r="M98" s="215">
        <f t="shared" si="6"/>
        <v>0</v>
      </c>
      <c r="N98" s="215">
        <f t="shared" si="6"/>
        <v>426.10299999999995</v>
      </c>
      <c r="O98" s="215">
        <f t="shared" si="6"/>
        <v>84.838000000000008</v>
      </c>
      <c r="P98" s="215">
        <f t="shared" si="6"/>
        <v>12385.991999999998</v>
      </c>
      <c r="R98" s="101"/>
      <c r="S98" s="101"/>
      <c r="U98" s="101"/>
    </row>
    <row r="99" spans="2:21" x14ac:dyDescent="0.25">
      <c r="B99" s="11"/>
      <c r="C99" s="619" t="s">
        <v>306</v>
      </c>
      <c r="D99" s="11" t="s">
        <v>23</v>
      </c>
      <c r="E99" s="11" t="s">
        <v>118</v>
      </c>
      <c r="F99" s="11"/>
      <c r="G99" s="11"/>
      <c r="H99" s="11"/>
      <c r="I99" s="427">
        <v>97.91</v>
      </c>
      <c r="J99" s="203">
        <v>0</v>
      </c>
      <c r="K99" s="203">
        <v>1</v>
      </c>
      <c r="L99" s="203">
        <v>0</v>
      </c>
      <c r="M99" s="204"/>
      <c r="N99" s="203">
        <v>15.8</v>
      </c>
      <c r="O99" s="203">
        <v>0</v>
      </c>
      <c r="P99" s="203">
        <v>46.62</v>
      </c>
      <c r="R99" s="101"/>
      <c r="S99" s="101"/>
      <c r="U99" s="101"/>
    </row>
    <row r="100" spans="2:21" x14ac:dyDescent="0.25">
      <c r="B100" s="12"/>
      <c r="C100" s="619"/>
      <c r="D100" s="12" t="s">
        <v>27</v>
      </c>
      <c r="E100" s="12" t="s">
        <v>118</v>
      </c>
      <c r="F100" s="12"/>
      <c r="G100" s="12"/>
      <c r="H100" s="12"/>
      <c r="I100" s="428">
        <v>12.5</v>
      </c>
      <c r="J100" s="205">
        <v>0</v>
      </c>
      <c r="K100" s="205">
        <v>0</v>
      </c>
      <c r="L100" s="205">
        <v>0</v>
      </c>
      <c r="M100" s="206"/>
      <c r="N100" s="205">
        <v>0</v>
      </c>
      <c r="O100" s="205">
        <v>0</v>
      </c>
      <c r="P100" s="205">
        <v>12.5</v>
      </c>
      <c r="R100" s="101"/>
      <c r="S100" s="101"/>
      <c r="U100" s="101"/>
    </row>
    <row r="101" spans="2:21" x14ac:dyDescent="0.25">
      <c r="B101" s="11"/>
      <c r="C101" s="619" t="s">
        <v>307</v>
      </c>
      <c r="D101" s="11" t="s">
        <v>23</v>
      </c>
      <c r="E101" s="11" t="s">
        <v>120</v>
      </c>
      <c r="F101" s="11"/>
      <c r="G101" s="11"/>
      <c r="H101" s="11"/>
      <c r="I101" s="427">
        <v>1335.538</v>
      </c>
      <c r="J101" s="203">
        <v>138.69999999999999</v>
      </c>
      <c r="K101" s="203">
        <v>7.72</v>
      </c>
      <c r="L101" s="203">
        <v>3.5009999999999999</v>
      </c>
      <c r="M101" s="204"/>
      <c r="N101" s="203">
        <v>147.005</v>
      </c>
      <c r="O101" s="203">
        <v>56.398000000000003</v>
      </c>
      <c r="P101" s="203">
        <v>672.40800000000002</v>
      </c>
      <c r="R101" s="101"/>
      <c r="S101" s="101"/>
      <c r="U101" s="101"/>
    </row>
    <row r="102" spans="2:21" x14ac:dyDescent="0.25">
      <c r="B102" s="12"/>
      <c r="C102" s="619"/>
      <c r="D102" s="12" t="s">
        <v>27</v>
      </c>
      <c r="E102" s="12" t="s">
        <v>120</v>
      </c>
      <c r="F102" s="12"/>
      <c r="G102" s="12"/>
      <c r="H102" s="12"/>
      <c r="I102" s="428">
        <v>44.87</v>
      </c>
      <c r="J102" s="205">
        <v>34.42</v>
      </c>
      <c r="K102" s="205">
        <v>0</v>
      </c>
      <c r="L102" s="205">
        <v>0</v>
      </c>
      <c r="M102" s="206"/>
      <c r="N102" s="205">
        <v>27.704999999999998</v>
      </c>
      <c r="O102" s="205">
        <v>0</v>
      </c>
      <c r="P102" s="205">
        <v>16.61</v>
      </c>
      <c r="R102" s="101"/>
      <c r="S102" s="101"/>
      <c r="U102" s="101"/>
    </row>
    <row r="103" spans="2:21" x14ac:dyDescent="0.25">
      <c r="B103" s="12"/>
      <c r="C103" s="619"/>
      <c r="D103" s="12" t="s">
        <v>26</v>
      </c>
      <c r="E103" s="12" t="s">
        <v>120</v>
      </c>
      <c r="F103" s="12"/>
      <c r="G103" s="12"/>
      <c r="H103" s="12"/>
      <c r="I103" s="428">
        <v>29.541</v>
      </c>
      <c r="J103" s="205">
        <v>0</v>
      </c>
      <c r="K103" s="205">
        <v>0</v>
      </c>
      <c r="L103" s="205">
        <v>21.22</v>
      </c>
      <c r="M103" s="206"/>
      <c r="N103" s="205">
        <v>6.7210000000000001</v>
      </c>
      <c r="O103" s="205">
        <v>0</v>
      </c>
      <c r="P103" s="205">
        <v>0</v>
      </c>
      <c r="R103" s="101"/>
      <c r="S103" s="101"/>
      <c r="U103" s="101"/>
    </row>
    <row r="104" spans="2:21" x14ac:dyDescent="0.25">
      <c r="B104" s="13"/>
      <c r="C104" s="619"/>
      <c r="D104" s="13" t="s">
        <v>172</v>
      </c>
      <c r="E104" s="13" t="s">
        <v>120</v>
      </c>
      <c r="F104" s="13"/>
      <c r="G104" s="13"/>
      <c r="H104" s="13"/>
      <c r="I104" s="429">
        <v>105.515</v>
      </c>
      <c r="J104" s="207">
        <v>11.37</v>
      </c>
      <c r="K104" s="207">
        <v>0</v>
      </c>
      <c r="L104" s="207">
        <v>0</v>
      </c>
      <c r="M104" s="208"/>
      <c r="N104" s="207">
        <v>53.06</v>
      </c>
      <c r="O104" s="207">
        <v>0</v>
      </c>
      <c r="P104" s="207">
        <v>35.93</v>
      </c>
      <c r="R104" s="101"/>
      <c r="S104" s="101"/>
      <c r="U104" s="101"/>
    </row>
    <row r="105" spans="2:21" ht="12.75" customHeight="1" x14ac:dyDescent="0.25">
      <c r="B105" s="11"/>
      <c r="C105" s="211" t="s">
        <v>308</v>
      </c>
      <c r="D105" s="11" t="s">
        <v>23</v>
      </c>
      <c r="E105" s="11" t="s">
        <v>309</v>
      </c>
      <c r="F105" s="11"/>
      <c r="G105" s="11"/>
      <c r="H105" s="11"/>
      <c r="I105" s="427">
        <v>43.923999999999999</v>
      </c>
      <c r="J105" s="203">
        <v>2</v>
      </c>
      <c r="K105" s="203">
        <v>0</v>
      </c>
      <c r="L105" s="203">
        <v>0</v>
      </c>
      <c r="M105" s="204"/>
      <c r="N105" s="203">
        <v>0</v>
      </c>
      <c r="O105" s="203">
        <v>0</v>
      </c>
      <c r="P105" s="203">
        <v>43.783999999999999</v>
      </c>
      <c r="R105" s="101"/>
      <c r="S105" s="101"/>
      <c r="U105" s="101"/>
    </row>
    <row r="106" spans="2:21" ht="12.75" customHeight="1" x14ac:dyDescent="0.25">
      <c r="B106" s="11"/>
      <c r="C106" s="213" t="s">
        <v>310</v>
      </c>
      <c r="D106" s="11" t="s">
        <v>23</v>
      </c>
      <c r="E106" s="11" t="s">
        <v>122</v>
      </c>
      <c r="F106" s="11"/>
      <c r="G106" s="11"/>
      <c r="H106" s="11"/>
      <c r="I106" s="427">
        <v>18</v>
      </c>
      <c r="J106" s="203">
        <v>0</v>
      </c>
      <c r="K106" s="203">
        <v>0</v>
      </c>
      <c r="L106" s="203">
        <v>10</v>
      </c>
      <c r="M106" s="204"/>
      <c r="N106" s="203">
        <v>8</v>
      </c>
      <c r="O106" s="203">
        <v>0</v>
      </c>
      <c r="P106" s="203">
        <v>0</v>
      </c>
      <c r="R106" s="101"/>
      <c r="S106" s="101"/>
      <c r="U106" s="101"/>
    </row>
    <row r="107" spans="2:21" x14ac:dyDescent="0.25">
      <c r="B107" s="11"/>
      <c r="C107" s="619" t="s">
        <v>311</v>
      </c>
      <c r="D107" s="11" t="s">
        <v>23</v>
      </c>
      <c r="E107" s="11" t="s">
        <v>124</v>
      </c>
      <c r="F107" s="11"/>
      <c r="G107" s="11"/>
      <c r="H107" s="11"/>
      <c r="I107" s="427">
        <v>23.863</v>
      </c>
      <c r="J107" s="203">
        <v>3.7330000000000001</v>
      </c>
      <c r="K107" s="203">
        <v>2.06</v>
      </c>
      <c r="L107" s="203">
        <v>0</v>
      </c>
      <c r="M107" s="204"/>
      <c r="N107" s="203">
        <v>2.0129999999999999</v>
      </c>
      <c r="O107" s="203">
        <v>0</v>
      </c>
      <c r="P107" s="203">
        <v>6.44</v>
      </c>
      <c r="R107" s="101"/>
      <c r="S107" s="101"/>
      <c r="U107" s="101"/>
    </row>
    <row r="108" spans="2:21" x14ac:dyDescent="0.25">
      <c r="B108" s="12"/>
      <c r="C108" s="619"/>
      <c r="D108" s="12" t="s">
        <v>27</v>
      </c>
      <c r="E108" s="12" t="s">
        <v>124</v>
      </c>
      <c r="F108" s="12"/>
      <c r="G108" s="12"/>
      <c r="H108" s="12"/>
      <c r="I108" s="428">
        <v>4.8289999999999997</v>
      </c>
      <c r="J108" s="205">
        <v>0</v>
      </c>
      <c r="K108" s="205">
        <v>0</v>
      </c>
      <c r="L108" s="205">
        <v>0</v>
      </c>
      <c r="M108" s="206"/>
      <c r="N108" s="205">
        <v>6.4000000000000001E-2</v>
      </c>
      <c r="O108" s="205">
        <v>0</v>
      </c>
      <c r="P108" s="205">
        <v>0</v>
      </c>
      <c r="R108" s="101"/>
      <c r="S108" s="101"/>
      <c r="U108" s="101"/>
    </row>
    <row r="109" spans="2:21" x14ac:dyDescent="0.25">
      <c r="B109" s="12"/>
      <c r="C109" s="619"/>
      <c r="D109" s="12" t="s">
        <v>26</v>
      </c>
      <c r="E109" s="12" t="s">
        <v>124</v>
      </c>
      <c r="F109" s="12"/>
      <c r="G109" s="12"/>
      <c r="H109" s="12"/>
      <c r="I109" s="428">
        <v>2.6</v>
      </c>
      <c r="J109" s="205">
        <v>0</v>
      </c>
      <c r="K109" s="205">
        <v>0.432</v>
      </c>
      <c r="L109" s="205">
        <v>0</v>
      </c>
      <c r="M109" s="206"/>
      <c r="N109" s="205">
        <v>2.4</v>
      </c>
      <c r="O109" s="205">
        <v>0</v>
      </c>
      <c r="P109" s="205">
        <v>0</v>
      </c>
      <c r="R109" s="101"/>
      <c r="S109" s="101"/>
      <c r="U109" s="101"/>
    </row>
    <row r="110" spans="2:21" x14ac:dyDescent="0.25">
      <c r="B110" s="13"/>
      <c r="C110" s="619"/>
      <c r="D110" s="13" t="s">
        <v>172</v>
      </c>
      <c r="E110" s="13" t="s">
        <v>124</v>
      </c>
      <c r="F110" s="13"/>
      <c r="G110" s="13"/>
      <c r="H110" s="13"/>
      <c r="I110" s="429">
        <v>8.4480000000000004</v>
      </c>
      <c r="J110" s="207">
        <v>0</v>
      </c>
      <c r="K110" s="207">
        <v>0</v>
      </c>
      <c r="L110" s="207">
        <v>0</v>
      </c>
      <c r="M110" s="208"/>
      <c r="N110" s="207">
        <v>5.8000000000000003E-2</v>
      </c>
      <c r="O110" s="207">
        <v>7</v>
      </c>
      <c r="P110" s="207">
        <v>0</v>
      </c>
      <c r="R110" s="101"/>
      <c r="S110" s="101"/>
      <c r="U110" s="101"/>
    </row>
    <row r="111" spans="2:21" x14ac:dyDescent="0.25">
      <c r="B111" s="11"/>
      <c r="C111" s="619" t="s">
        <v>312</v>
      </c>
      <c r="D111" s="11" t="s">
        <v>23</v>
      </c>
      <c r="E111" s="11" t="s">
        <v>126</v>
      </c>
      <c r="F111" s="11"/>
      <c r="G111" s="11"/>
      <c r="H111" s="11"/>
      <c r="I111" s="428">
        <v>12071.21</v>
      </c>
      <c r="J111" s="203">
        <v>10.199999999999999</v>
      </c>
      <c r="K111" s="203">
        <v>2</v>
      </c>
      <c r="L111" s="203">
        <v>506.81</v>
      </c>
      <c r="M111" s="204"/>
      <c r="N111" s="203">
        <v>133.88200000000001</v>
      </c>
      <c r="O111" s="203">
        <v>21.44</v>
      </c>
      <c r="P111" s="203">
        <v>11401.88</v>
      </c>
      <c r="R111" s="101"/>
      <c r="S111" s="101"/>
      <c r="U111" s="101"/>
    </row>
    <row r="112" spans="2:21" x14ac:dyDescent="0.25">
      <c r="B112" s="12"/>
      <c r="C112" s="619"/>
      <c r="D112" s="12" t="s">
        <v>27</v>
      </c>
      <c r="E112" s="12" t="s">
        <v>126</v>
      </c>
      <c r="F112" s="12"/>
      <c r="G112" s="12"/>
      <c r="H112" s="12"/>
      <c r="I112" s="428">
        <v>137.36199999999999</v>
      </c>
      <c r="J112" s="205">
        <v>9.99</v>
      </c>
      <c r="K112" s="205">
        <v>7.0999999999999994E-2</v>
      </c>
      <c r="L112" s="205">
        <v>16</v>
      </c>
      <c r="M112" s="206"/>
      <c r="N112" s="205">
        <v>10.913</v>
      </c>
      <c r="O112" s="205">
        <v>0</v>
      </c>
      <c r="P112" s="205">
        <v>110.52</v>
      </c>
      <c r="R112" s="101"/>
      <c r="S112" s="101"/>
      <c r="U112" s="101"/>
    </row>
    <row r="113" spans="2:21" x14ac:dyDescent="0.25">
      <c r="B113" s="12"/>
      <c r="C113" s="619"/>
      <c r="D113" s="12" t="s">
        <v>26</v>
      </c>
      <c r="E113" s="12" t="s">
        <v>126</v>
      </c>
      <c r="F113" s="12"/>
      <c r="G113" s="12"/>
      <c r="H113" s="12"/>
      <c r="I113" s="428">
        <v>14.96</v>
      </c>
      <c r="J113" s="205">
        <v>0</v>
      </c>
      <c r="K113" s="205">
        <v>0</v>
      </c>
      <c r="L113" s="205">
        <v>7.48</v>
      </c>
      <c r="M113" s="206"/>
      <c r="N113" s="205">
        <v>0</v>
      </c>
      <c r="O113" s="205">
        <v>0</v>
      </c>
      <c r="P113" s="205">
        <v>0</v>
      </c>
      <c r="R113" s="101"/>
      <c r="S113" s="101"/>
      <c r="U113" s="101"/>
    </row>
    <row r="114" spans="2:21" x14ac:dyDescent="0.25">
      <c r="B114" s="13"/>
      <c r="C114" s="619"/>
      <c r="D114" s="13" t="s">
        <v>172</v>
      </c>
      <c r="E114" s="13" t="s">
        <v>126</v>
      </c>
      <c r="F114" s="13"/>
      <c r="G114" s="13"/>
      <c r="H114" s="13"/>
      <c r="I114" s="429">
        <v>60.872999999999998</v>
      </c>
      <c r="J114" s="207">
        <v>12.2</v>
      </c>
      <c r="K114" s="207">
        <v>0.16</v>
      </c>
      <c r="L114" s="207">
        <v>0</v>
      </c>
      <c r="M114" s="208"/>
      <c r="N114" s="207">
        <v>18.481999999999999</v>
      </c>
      <c r="O114" s="207">
        <v>0</v>
      </c>
      <c r="P114" s="207">
        <v>39.299999999999997</v>
      </c>
      <c r="R114" s="101"/>
      <c r="S114" s="101"/>
      <c r="U114" s="101"/>
    </row>
    <row r="115" spans="2:21" x14ac:dyDescent="0.25">
      <c r="B115" s="11"/>
      <c r="C115" s="211" t="s">
        <v>313</v>
      </c>
      <c r="D115" s="11" t="s">
        <v>23</v>
      </c>
      <c r="E115" s="11" t="s">
        <v>314</v>
      </c>
      <c r="F115" s="11"/>
      <c r="G115" s="11"/>
      <c r="H115" s="11"/>
      <c r="I115" s="427">
        <v>9.5000000000000001E-2</v>
      </c>
      <c r="J115" s="203">
        <v>0</v>
      </c>
      <c r="K115" s="203">
        <v>0</v>
      </c>
      <c r="L115" s="203">
        <v>0</v>
      </c>
      <c r="M115" s="204"/>
      <c r="N115" s="203">
        <v>0</v>
      </c>
      <c r="O115" s="203">
        <v>0</v>
      </c>
      <c r="P115" s="203">
        <v>0</v>
      </c>
      <c r="R115" s="101"/>
      <c r="S115" s="101"/>
      <c r="U115" s="101"/>
    </row>
    <row r="116" spans="2:21" x14ac:dyDescent="0.25">
      <c r="B116" s="138" t="s">
        <v>127</v>
      </c>
      <c r="C116" s="153" t="s">
        <v>128</v>
      </c>
      <c r="D116" s="154"/>
      <c r="E116" s="154"/>
      <c r="F116" s="154"/>
      <c r="G116" s="154"/>
      <c r="H116" s="154"/>
      <c r="I116" s="434">
        <f>SUM(I117:I132)</f>
        <v>772.96</v>
      </c>
      <c r="J116" s="216">
        <f t="shared" ref="J116:P116" si="7">SUM(J117:J132)</f>
        <v>933.428</v>
      </c>
      <c r="K116" s="216">
        <f t="shared" si="7"/>
        <v>49.664000000000001</v>
      </c>
      <c r="L116" s="216">
        <f t="shared" si="7"/>
        <v>318.54200000000003</v>
      </c>
      <c r="M116" s="216">
        <f t="shared" si="7"/>
        <v>0</v>
      </c>
      <c r="N116" s="216">
        <f t="shared" si="7"/>
        <v>134.41499999999999</v>
      </c>
      <c r="O116" s="216">
        <f t="shared" si="7"/>
        <v>616.596</v>
      </c>
      <c r="P116" s="216">
        <f t="shared" si="7"/>
        <v>192.78899999999999</v>
      </c>
      <c r="R116" s="101"/>
      <c r="S116" s="101"/>
      <c r="U116" s="101"/>
    </row>
    <row r="117" spans="2:21" x14ac:dyDescent="0.25">
      <c r="B117" s="11"/>
      <c r="C117" s="619" t="s">
        <v>315</v>
      </c>
      <c r="D117" s="11" t="s">
        <v>23</v>
      </c>
      <c r="E117" s="11" t="s">
        <v>130</v>
      </c>
      <c r="F117" s="11"/>
      <c r="G117" s="11"/>
      <c r="H117" s="11"/>
      <c r="I117" s="427">
        <v>229.02</v>
      </c>
      <c r="J117" s="203">
        <v>708.52</v>
      </c>
      <c r="K117" s="203">
        <v>3.9089999999999998</v>
      </c>
      <c r="L117" s="203">
        <v>16</v>
      </c>
      <c r="M117" s="204"/>
      <c r="N117" s="203">
        <v>22.234999999999999</v>
      </c>
      <c r="O117" s="203">
        <v>530.82000000000005</v>
      </c>
      <c r="P117" s="203">
        <v>101.589</v>
      </c>
      <c r="R117" s="101"/>
      <c r="S117" s="101"/>
      <c r="U117" s="101"/>
    </row>
    <row r="118" spans="2:21" x14ac:dyDescent="0.25">
      <c r="B118" s="12"/>
      <c r="C118" s="619"/>
      <c r="D118" s="12" t="s">
        <v>27</v>
      </c>
      <c r="E118" s="12" t="s">
        <v>130</v>
      </c>
      <c r="F118" s="12"/>
      <c r="G118" s="12"/>
      <c r="H118" s="12"/>
      <c r="I118" s="428">
        <v>202.59100000000001</v>
      </c>
      <c r="J118" s="205">
        <v>19</v>
      </c>
      <c r="K118" s="205">
        <v>0.33500000000000002</v>
      </c>
      <c r="L118" s="205">
        <v>153.74</v>
      </c>
      <c r="M118" s="206"/>
      <c r="N118" s="205">
        <v>24.355</v>
      </c>
      <c r="O118" s="205">
        <v>0</v>
      </c>
      <c r="P118" s="205">
        <v>0</v>
      </c>
      <c r="R118" s="101"/>
      <c r="S118" s="101"/>
      <c r="U118" s="101"/>
    </row>
    <row r="119" spans="2:21" x14ac:dyDescent="0.25">
      <c r="B119" s="12"/>
      <c r="C119" s="619"/>
      <c r="D119" s="12" t="s">
        <v>26</v>
      </c>
      <c r="E119" s="12" t="s">
        <v>130</v>
      </c>
      <c r="F119" s="12"/>
      <c r="G119" s="12"/>
      <c r="H119" s="12"/>
      <c r="I119" s="428">
        <v>1</v>
      </c>
      <c r="J119" s="205">
        <v>0</v>
      </c>
      <c r="K119" s="205">
        <v>0</v>
      </c>
      <c r="L119" s="205">
        <v>0</v>
      </c>
      <c r="M119" s="206"/>
      <c r="N119" s="205">
        <v>0</v>
      </c>
      <c r="O119" s="205">
        <v>0</v>
      </c>
      <c r="P119" s="205">
        <v>0</v>
      </c>
      <c r="R119" s="101"/>
      <c r="S119" s="101"/>
      <c r="U119" s="101"/>
    </row>
    <row r="120" spans="2:21" x14ac:dyDescent="0.25">
      <c r="B120" s="13"/>
      <c r="C120" s="619"/>
      <c r="D120" s="13" t="s">
        <v>172</v>
      </c>
      <c r="E120" s="13" t="s">
        <v>130</v>
      </c>
      <c r="F120" s="13"/>
      <c r="G120" s="13"/>
      <c r="H120" s="13"/>
      <c r="I120" s="429">
        <v>18.516999999999999</v>
      </c>
      <c r="J120" s="207">
        <v>13.496</v>
      </c>
      <c r="K120" s="207">
        <v>0</v>
      </c>
      <c r="L120" s="207">
        <v>0</v>
      </c>
      <c r="M120" s="208"/>
      <c r="N120" s="207">
        <v>9.5500000000000007</v>
      </c>
      <c r="O120" s="207">
        <v>13.496</v>
      </c>
      <c r="P120" s="207">
        <v>0</v>
      </c>
      <c r="R120" s="101"/>
      <c r="S120" s="101"/>
      <c r="U120" s="101"/>
    </row>
    <row r="121" spans="2:21" x14ac:dyDescent="0.25">
      <c r="B121" s="11"/>
      <c r="C121" s="619" t="s">
        <v>316</v>
      </c>
      <c r="D121" s="11" t="s">
        <v>23</v>
      </c>
      <c r="E121" s="11" t="s">
        <v>133</v>
      </c>
      <c r="F121" s="11"/>
      <c r="G121" s="11"/>
      <c r="H121" s="11"/>
      <c r="I121" s="427">
        <v>38.954999999999998</v>
      </c>
      <c r="J121" s="203">
        <v>0</v>
      </c>
      <c r="K121" s="203">
        <v>0</v>
      </c>
      <c r="L121" s="203">
        <v>0</v>
      </c>
      <c r="M121" s="204"/>
      <c r="N121" s="203">
        <v>10.89</v>
      </c>
      <c r="O121" s="203">
        <v>0</v>
      </c>
      <c r="P121" s="203">
        <v>26.5</v>
      </c>
      <c r="R121" s="101"/>
      <c r="S121" s="101"/>
      <c r="U121" s="101"/>
    </row>
    <row r="122" spans="2:21" x14ac:dyDescent="0.25">
      <c r="B122" s="12"/>
      <c r="C122" s="619"/>
      <c r="D122" s="12" t="s">
        <v>27</v>
      </c>
      <c r="E122" s="12" t="s">
        <v>133</v>
      </c>
      <c r="F122" s="12"/>
      <c r="G122" s="12"/>
      <c r="H122" s="12"/>
      <c r="I122" s="428">
        <v>22.84</v>
      </c>
      <c r="J122" s="205">
        <v>0</v>
      </c>
      <c r="K122" s="205">
        <v>0</v>
      </c>
      <c r="L122" s="205">
        <v>14.66</v>
      </c>
      <c r="M122" s="206"/>
      <c r="N122" s="205">
        <v>8.11</v>
      </c>
      <c r="O122" s="205">
        <v>0</v>
      </c>
      <c r="P122" s="205">
        <v>0</v>
      </c>
      <c r="R122" s="101"/>
      <c r="S122" s="101"/>
      <c r="U122" s="101"/>
    </row>
    <row r="123" spans="2:21" x14ac:dyDescent="0.25">
      <c r="B123" s="13"/>
      <c r="C123" s="619"/>
      <c r="D123" s="13" t="s">
        <v>172</v>
      </c>
      <c r="E123" s="13" t="s">
        <v>133</v>
      </c>
      <c r="F123" s="13"/>
      <c r="G123" s="13"/>
      <c r="H123" s="13"/>
      <c r="I123" s="429">
        <v>13.26</v>
      </c>
      <c r="J123" s="207">
        <v>0</v>
      </c>
      <c r="K123" s="207">
        <v>0</v>
      </c>
      <c r="L123" s="207">
        <v>0</v>
      </c>
      <c r="M123" s="208"/>
      <c r="N123" s="207">
        <v>8.1999999999999993</v>
      </c>
      <c r="O123" s="207">
        <v>0</v>
      </c>
      <c r="P123" s="207">
        <v>0</v>
      </c>
      <c r="R123" s="101"/>
      <c r="S123" s="101"/>
      <c r="U123" s="101"/>
    </row>
    <row r="124" spans="2:21" x14ac:dyDescent="0.25">
      <c r="B124" s="13"/>
      <c r="C124" s="217" t="s">
        <v>317</v>
      </c>
      <c r="D124" s="13" t="s">
        <v>172</v>
      </c>
      <c r="E124" s="13" t="s">
        <v>318</v>
      </c>
      <c r="F124" s="13"/>
      <c r="G124" s="13"/>
      <c r="H124" s="13"/>
      <c r="I124" s="429">
        <v>4</v>
      </c>
      <c r="J124" s="207">
        <v>0</v>
      </c>
      <c r="K124" s="207">
        <v>2</v>
      </c>
      <c r="L124" s="207">
        <v>0</v>
      </c>
      <c r="M124" s="208"/>
      <c r="N124" s="207">
        <v>4.8</v>
      </c>
      <c r="O124" s="207">
        <v>0</v>
      </c>
      <c r="P124" s="207">
        <v>0</v>
      </c>
      <c r="R124" s="101"/>
      <c r="S124" s="101"/>
      <c r="U124" s="101"/>
    </row>
    <row r="125" spans="2:21" x14ac:dyDescent="0.25">
      <c r="B125" s="11"/>
      <c r="C125" s="619" t="s">
        <v>319</v>
      </c>
      <c r="D125" s="11" t="s">
        <v>23</v>
      </c>
      <c r="E125" s="11" t="s">
        <v>135</v>
      </c>
      <c r="F125" s="11"/>
      <c r="G125" s="11"/>
      <c r="H125" s="11"/>
      <c r="I125" s="427">
        <v>18.32</v>
      </c>
      <c r="J125" s="203">
        <v>68.38</v>
      </c>
      <c r="K125" s="203">
        <v>1.131</v>
      </c>
      <c r="L125" s="203">
        <v>0</v>
      </c>
      <c r="M125" s="204"/>
      <c r="N125" s="203">
        <v>1.131</v>
      </c>
      <c r="O125" s="203">
        <v>68.38</v>
      </c>
      <c r="P125" s="203">
        <v>18.32</v>
      </c>
      <c r="R125" s="101"/>
      <c r="S125" s="101"/>
      <c r="U125" s="101"/>
    </row>
    <row r="126" spans="2:21" x14ac:dyDescent="0.25">
      <c r="B126" s="12"/>
      <c r="C126" s="619"/>
      <c r="D126" s="12" t="s">
        <v>27</v>
      </c>
      <c r="E126" s="12" t="s">
        <v>135</v>
      </c>
      <c r="F126" s="12"/>
      <c r="G126" s="12"/>
      <c r="H126" s="12"/>
      <c r="I126" s="428">
        <v>0</v>
      </c>
      <c r="J126" s="205">
        <v>4.2</v>
      </c>
      <c r="K126" s="205">
        <v>3.444</v>
      </c>
      <c r="L126" s="205">
        <v>0</v>
      </c>
      <c r="M126" s="206"/>
      <c r="N126" s="205">
        <v>3.444</v>
      </c>
      <c r="O126" s="205">
        <v>0</v>
      </c>
      <c r="P126" s="205">
        <v>0</v>
      </c>
      <c r="R126" s="101"/>
      <c r="S126" s="101"/>
      <c r="U126" s="101"/>
    </row>
    <row r="127" spans="2:21" x14ac:dyDescent="0.25">
      <c r="B127" s="13"/>
      <c r="C127" s="619"/>
      <c r="D127" s="13" t="s">
        <v>172</v>
      </c>
      <c r="E127" s="13" t="s">
        <v>135</v>
      </c>
      <c r="F127" s="13"/>
      <c r="G127" s="13"/>
      <c r="H127" s="13"/>
      <c r="I127" s="429">
        <v>2.5000000000000001E-2</v>
      </c>
      <c r="J127" s="207">
        <v>119.312</v>
      </c>
      <c r="K127" s="207">
        <v>0</v>
      </c>
      <c r="L127" s="207">
        <v>0</v>
      </c>
      <c r="M127" s="208"/>
      <c r="N127" s="207">
        <v>0</v>
      </c>
      <c r="O127" s="207">
        <v>0</v>
      </c>
      <c r="P127" s="207">
        <v>0</v>
      </c>
      <c r="R127" s="101"/>
      <c r="S127" s="101"/>
      <c r="U127" s="101"/>
    </row>
    <row r="128" spans="2:21" x14ac:dyDescent="0.25">
      <c r="B128" s="11"/>
      <c r="C128" s="619" t="s">
        <v>320</v>
      </c>
      <c r="D128" s="11" t="s">
        <v>23</v>
      </c>
      <c r="E128" s="11" t="s">
        <v>138</v>
      </c>
      <c r="F128" s="11"/>
      <c r="G128" s="11"/>
      <c r="H128" s="11"/>
      <c r="I128" s="427">
        <v>51.37</v>
      </c>
      <c r="J128" s="203">
        <v>0</v>
      </c>
      <c r="K128" s="203">
        <v>15.8</v>
      </c>
      <c r="L128" s="203">
        <v>0</v>
      </c>
      <c r="M128" s="204"/>
      <c r="N128" s="203">
        <v>4</v>
      </c>
      <c r="O128" s="203">
        <v>0</v>
      </c>
      <c r="P128" s="203">
        <v>45.38</v>
      </c>
      <c r="R128" s="101"/>
      <c r="S128" s="101"/>
      <c r="U128" s="101"/>
    </row>
    <row r="129" spans="2:21" x14ac:dyDescent="0.25">
      <c r="B129" s="12"/>
      <c r="C129" s="619"/>
      <c r="D129" s="12" t="s">
        <v>27</v>
      </c>
      <c r="E129" s="12" t="s">
        <v>138</v>
      </c>
      <c r="F129" s="12"/>
      <c r="G129" s="12"/>
      <c r="H129" s="12"/>
      <c r="I129" s="428">
        <v>143.702</v>
      </c>
      <c r="J129" s="205">
        <v>0</v>
      </c>
      <c r="K129" s="205">
        <v>19.2</v>
      </c>
      <c r="L129" s="205">
        <v>134.142</v>
      </c>
      <c r="M129" s="206"/>
      <c r="N129" s="205">
        <v>19.86</v>
      </c>
      <c r="O129" s="205">
        <v>0</v>
      </c>
      <c r="P129" s="205">
        <v>0</v>
      </c>
      <c r="R129" s="101"/>
      <c r="S129" s="101"/>
      <c r="U129" s="101"/>
    </row>
    <row r="130" spans="2:21" x14ac:dyDescent="0.25">
      <c r="B130" s="13"/>
      <c r="C130" s="619"/>
      <c r="D130" s="13" t="s">
        <v>172</v>
      </c>
      <c r="E130" s="13" t="s">
        <v>138</v>
      </c>
      <c r="F130" s="13"/>
      <c r="G130" s="13"/>
      <c r="H130" s="13"/>
      <c r="I130" s="429">
        <v>29.36</v>
      </c>
      <c r="J130" s="207">
        <v>0.52</v>
      </c>
      <c r="K130" s="207">
        <v>3.8450000000000002</v>
      </c>
      <c r="L130" s="207">
        <v>0</v>
      </c>
      <c r="M130" s="208"/>
      <c r="N130" s="207">
        <v>17.84</v>
      </c>
      <c r="O130" s="207">
        <v>3.9</v>
      </c>
      <c r="P130" s="207">
        <v>1</v>
      </c>
      <c r="R130" s="101"/>
      <c r="S130" s="101"/>
      <c r="U130" s="101"/>
    </row>
    <row r="131" spans="2:21" x14ac:dyDescent="0.25">
      <c r="B131" s="11"/>
      <c r="C131" s="697" t="s">
        <v>321</v>
      </c>
      <c r="D131" s="11" t="s">
        <v>23</v>
      </c>
      <c r="E131" s="11" t="s">
        <v>322</v>
      </c>
      <c r="F131" s="11"/>
      <c r="G131" s="11"/>
      <c r="H131" s="11"/>
      <c r="I131" s="427">
        <v>0</v>
      </c>
      <c r="J131" s="203">
        <v>0</v>
      </c>
      <c r="K131" s="203">
        <v>0</v>
      </c>
      <c r="L131" s="203">
        <v>0</v>
      </c>
      <c r="M131" s="204"/>
      <c r="N131" s="203">
        <v>0</v>
      </c>
      <c r="O131" s="203">
        <v>0</v>
      </c>
      <c r="P131" s="203">
        <v>0</v>
      </c>
      <c r="R131" s="101"/>
      <c r="S131" s="101"/>
      <c r="U131" s="101"/>
    </row>
    <row r="132" spans="2:21" x14ac:dyDescent="0.25">
      <c r="B132" s="12"/>
      <c r="C132" s="619"/>
      <c r="D132" s="12"/>
      <c r="E132" s="12" t="s">
        <v>322</v>
      </c>
      <c r="F132" s="12"/>
      <c r="G132" s="12"/>
      <c r="H132" s="12"/>
      <c r="I132" s="428">
        <v>0</v>
      </c>
      <c r="J132" s="205">
        <v>0</v>
      </c>
      <c r="K132" s="205">
        <v>0</v>
      </c>
      <c r="L132" s="205">
        <v>0</v>
      </c>
      <c r="M132" s="206"/>
      <c r="N132" s="205">
        <v>0</v>
      </c>
      <c r="O132" s="205">
        <v>0</v>
      </c>
      <c r="P132" s="205">
        <v>0</v>
      </c>
      <c r="R132" s="101"/>
      <c r="S132" s="101"/>
      <c r="U132" s="101"/>
    </row>
    <row r="133" spans="2:21" x14ac:dyDescent="0.25">
      <c r="B133" s="155" t="s">
        <v>139</v>
      </c>
      <c r="C133" s="156" t="s">
        <v>140</v>
      </c>
      <c r="D133" s="151"/>
      <c r="E133" s="675"/>
      <c r="F133" s="675"/>
      <c r="G133" s="151"/>
      <c r="H133" s="152"/>
      <c r="I133" s="433">
        <f>SUM(I134:I149)</f>
        <v>238004.28299999997</v>
      </c>
      <c r="J133" s="215">
        <f t="shared" ref="J133:P133" si="8">SUM(J134:J149)</f>
        <v>1903.768</v>
      </c>
      <c r="K133" s="215">
        <f t="shared" si="8"/>
        <v>7084.6920000000009</v>
      </c>
      <c r="L133" s="215">
        <f t="shared" si="8"/>
        <v>15024.231999999998</v>
      </c>
      <c r="M133" s="215">
        <f t="shared" si="8"/>
        <v>0</v>
      </c>
      <c r="N133" s="215">
        <f t="shared" si="8"/>
        <v>86621.854999999996</v>
      </c>
      <c r="O133" s="215">
        <f t="shared" si="8"/>
        <v>1023.172</v>
      </c>
      <c r="P133" s="215">
        <f t="shared" si="8"/>
        <v>71456.002999999997</v>
      </c>
      <c r="R133" s="101"/>
      <c r="S133" s="101"/>
      <c r="U133" s="101"/>
    </row>
    <row r="134" spans="2:21" x14ac:dyDescent="0.25">
      <c r="B134" s="11"/>
      <c r="C134" s="619" t="s">
        <v>323</v>
      </c>
      <c r="D134" s="11" t="s">
        <v>23</v>
      </c>
      <c r="E134" s="11" t="s">
        <v>142</v>
      </c>
      <c r="F134" s="11"/>
      <c r="G134" s="11"/>
      <c r="H134" s="11"/>
      <c r="I134" s="427">
        <v>83240.210000000006</v>
      </c>
      <c r="J134" s="203">
        <v>1183.54</v>
      </c>
      <c r="K134" s="203">
        <v>670.94500000000005</v>
      </c>
      <c r="L134" s="203">
        <v>52.6</v>
      </c>
      <c r="M134" s="203"/>
      <c r="N134" s="203">
        <v>25518.98</v>
      </c>
      <c r="O134" s="203">
        <v>128.065</v>
      </c>
      <c r="P134" s="203">
        <v>52325.5</v>
      </c>
      <c r="R134" s="101"/>
      <c r="S134" s="101"/>
      <c r="U134" s="101"/>
    </row>
    <row r="135" spans="2:21" x14ac:dyDescent="0.25">
      <c r="B135" s="12"/>
      <c r="C135" s="619"/>
      <c r="D135" s="12" t="s">
        <v>27</v>
      </c>
      <c r="E135" s="12" t="s">
        <v>142</v>
      </c>
      <c r="F135" s="12"/>
      <c r="G135" s="12"/>
      <c r="H135" s="12"/>
      <c r="I135" s="428">
        <v>2278.6660000000002</v>
      </c>
      <c r="J135" s="205">
        <v>57.067999999999998</v>
      </c>
      <c r="K135" s="205">
        <v>393.29</v>
      </c>
      <c r="L135" s="205">
        <v>1129.7909999999999</v>
      </c>
      <c r="M135" s="206"/>
      <c r="N135" s="205">
        <v>786.12199999999996</v>
      </c>
      <c r="O135" s="205">
        <v>1.24</v>
      </c>
      <c r="P135" s="205">
        <v>175.34299999999999</v>
      </c>
      <c r="R135" s="101"/>
      <c r="S135" s="101"/>
      <c r="U135" s="101"/>
    </row>
    <row r="136" spans="2:21" x14ac:dyDescent="0.25">
      <c r="B136" s="12"/>
      <c r="C136" s="619"/>
      <c r="D136" s="12" t="s">
        <v>26</v>
      </c>
      <c r="E136" s="12" t="s">
        <v>142</v>
      </c>
      <c r="F136" s="12"/>
      <c r="G136" s="12"/>
      <c r="H136" s="12"/>
      <c r="I136" s="428">
        <v>238</v>
      </c>
      <c r="J136" s="205">
        <v>0</v>
      </c>
      <c r="K136" s="205">
        <v>1308.3800000000001</v>
      </c>
      <c r="L136" s="205">
        <v>6</v>
      </c>
      <c r="M136" s="206"/>
      <c r="N136" s="205">
        <v>1533.84</v>
      </c>
      <c r="O136" s="205">
        <v>0</v>
      </c>
      <c r="P136" s="205">
        <v>0</v>
      </c>
      <c r="R136" s="101"/>
      <c r="S136" s="101"/>
      <c r="U136" s="101"/>
    </row>
    <row r="137" spans="2:21" x14ac:dyDescent="0.25">
      <c r="B137" s="13"/>
      <c r="C137" s="619"/>
      <c r="D137" s="13" t="s">
        <v>172</v>
      </c>
      <c r="E137" s="13" t="s">
        <v>142</v>
      </c>
      <c r="F137" s="13"/>
      <c r="G137" s="13"/>
      <c r="H137" s="13"/>
      <c r="I137" s="429">
        <v>646.64300000000003</v>
      </c>
      <c r="J137" s="207">
        <v>39.24</v>
      </c>
      <c r="K137" s="207">
        <v>2.64</v>
      </c>
      <c r="L137" s="207">
        <v>290.33999999999997</v>
      </c>
      <c r="M137" s="208"/>
      <c r="N137" s="207">
        <v>50.917000000000002</v>
      </c>
      <c r="O137" s="207">
        <v>3.28</v>
      </c>
      <c r="P137" s="207">
        <v>233.971</v>
      </c>
      <c r="R137" s="101"/>
      <c r="S137" s="101"/>
      <c r="U137" s="101"/>
    </row>
    <row r="138" spans="2:21" x14ac:dyDescent="0.25">
      <c r="B138" s="11"/>
      <c r="C138" s="619" t="s">
        <v>324</v>
      </c>
      <c r="D138" s="11" t="s">
        <v>23</v>
      </c>
      <c r="E138" s="11" t="s">
        <v>144</v>
      </c>
      <c r="F138" s="11"/>
      <c r="G138" s="11"/>
      <c r="H138" s="11"/>
      <c r="I138" s="427">
        <v>192.77</v>
      </c>
      <c r="J138" s="203">
        <v>14</v>
      </c>
      <c r="K138" s="203">
        <v>0.11</v>
      </c>
      <c r="L138" s="203">
        <v>6</v>
      </c>
      <c r="M138" s="204"/>
      <c r="N138" s="203">
        <v>35.799999999999997</v>
      </c>
      <c r="O138" s="203">
        <v>14</v>
      </c>
      <c r="P138" s="203">
        <v>109.75</v>
      </c>
      <c r="R138" s="101"/>
      <c r="S138" s="101"/>
      <c r="U138" s="101"/>
    </row>
    <row r="139" spans="2:21" x14ac:dyDescent="0.25">
      <c r="B139" s="12"/>
      <c r="C139" s="619"/>
      <c r="D139" s="12" t="s">
        <v>27</v>
      </c>
      <c r="E139" s="12" t="s">
        <v>144</v>
      </c>
      <c r="F139" s="12"/>
      <c r="G139" s="12"/>
      <c r="H139" s="12"/>
      <c r="I139" s="428">
        <v>5.8</v>
      </c>
      <c r="J139" s="205">
        <v>7</v>
      </c>
      <c r="K139" s="205">
        <v>0</v>
      </c>
      <c r="L139" s="205">
        <v>0</v>
      </c>
      <c r="M139" s="206"/>
      <c r="N139" s="205">
        <v>0.5</v>
      </c>
      <c r="O139" s="205">
        <v>7</v>
      </c>
      <c r="P139" s="205">
        <v>0</v>
      </c>
      <c r="R139" s="101"/>
      <c r="S139" s="101"/>
      <c r="U139" s="101"/>
    </row>
    <row r="140" spans="2:21" x14ac:dyDescent="0.25">
      <c r="B140" s="12"/>
      <c r="C140" s="619"/>
      <c r="D140" s="12" t="s">
        <v>26</v>
      </c>
      <c r="E140" s="12" t="s">
        <v>144</v>
      </c>
      <c r="F140" s="12"/>
      <c r="G140" s="12"/>
      <c r="H140" s="12"/>
      <c r="I140" s="428">
        <v>0</v>
      </c>
      <c r="J140" s="205">
        <v>29.64</v>
      </c>
      <c r="K140" s="205">
        <v>0</v>
      </c>
      <c r="L140" s="205">
        <v>0</v>
      </c>
      <c r="M140" s="206"/>
      <c r="N140" s="205">
        <v>0</v>
      </c>
      <c r="O140" s="205">
        <v>29.64</v>
      </c>
      <c r="P140" s="205">
        <v>0</v>
      </c>
      <c r="R140" s="101"/>
      <c r="S140" s="101"/>
      <c r="U140" s="101"/>
    </row>
    <row r="141" spans="2:21" x14ac:dyDescent="0.25">
      <c r="B141" s="13"/>
      <c r="C141" s="619"/>
      <c r="D141" s="13" t="s">
        <v>172</v>
      </c>
      <c r="E141" s="13" t="s">
        <v>144</v>
      </c>
      <c r="F141" s="13"/>
      <c r="G141" s="13"/>
      <c r="H141" s="13"/>
      <c r="I141" s="429">
        <v>10.045</v>
      </c>
      <c r="J141" s="207">
        <v>0</v>
      </c>
      <c r="K141" s="207">
        <v>85</v>
      </c>
      <c r="L141" s="207">
        <v>0</v>
      </c>
      <c r="M141" s="208"/>
      <c r="N141" s="207">
        <v>85</v>
      </c>
      <c r="O141" s="207">
        <v>0</v>
      </c>
      <c r="P141" s="207">
        <v>10.045</v>
      </c>
      <c r="R141" s="101"/>
      <c r="S141" s="101"/>
      <c r="U141" s="101"/>
    </row>
    <row r="142" spans="2:21" x14ac:dyDescent="0.25">
      <c r="B142" s="11"/>
      <c r="C142" s="619" t="s">
        <v>325</v>
      </c>
      <c r="D142" s="11" t="s">
        <v>23</v>
      </c>
      <c r="E142" s="11" t="s">
        <v>146</v>
      </c>
      <c r="F142" s="11"/>
      <c r="G142" s="11"/>
      <c r="H142" s="11"/>
      <c r="I142" s="428">
        <v>103731.1</v>
      </c>
      <c r="J142" s="205">
        <v>573.28</v>
      </c>
      <c r="K142" s="205">
        <v>4120.6000000000004</v>
      </c>
      <c r="L142" s="205">
        <v>977.15599999999995</v>
      </c>
      <c r="M142" s="205"/>
      <c r="N142" s="205">
        <v>48186.34</v>
      </c>
      <c r="O142" s="205">
        <v>803.18</v>
      </c>
      <c r="P142" s="205">
        <v>13416.72</v>
      </c>
      <c r="R142" s="101"/>
      <c r="S142" s="101"/>
      <c r="U142" s="101"/>
    </row>
    <row r="143" spans="2:21" x14ac:dyDescent="0.25">
      <c r="B143" s="12"/>
      <c r="C143" s="619"/>
      <c r="D143" s="12" t="s">
        <v>27</v>
      </c>
      <c r="E143" s="12" t="s">
        <v>146</v>
      </c>
      <c r="F143" s="12"/>
      <c r="G143" s="12"/>
      <c r="H143" s="12"/>
      <c r="I143" s="428">
        <v>21358.063000000002</v>
      </c>
      <c r="J143" s="205">
        <v>0</v>
      </c>
      <c r="K143" s="205">
        <v>269.51</v>
      </c>
      <c r="L143" s="205">
        <v>4934.62</v>
      </c>
      <c r="M143" s="206"/>
      <c r="N143" s="205">
        <v>3704.163</v>
      </c>
      <c r="O143" s="205">
        <v>15.532</v>
      </c>
      <c r="P143" s="205">
        <v>977.66600000000005</v>
      </c>
      <c r="R143" s="101"/>
      <c r="S143" s="101"/>
      <c r="U143" s="101"/>
    </row>
    <row r="144" spans="2:21" x14ac:dyDescent="0.25">
      <c r="B144" s="12"/>
      <c r="C144" s="619"/>
      <c r="D144" s="12" t="s">
        <v>26</v>
      </c>
      <c r="E144" s="12" t="s">
        <v>146</v>
      </c>
      <c r="F144" s="12"/>
      <c r="G144" s="12"/>
      <c r="H144" s="12"/>
      <c r="I144" s="428">
        <v>4462.5569999999998</v>
      </c>
      <c r="J144" s="205">
        <v>0</v>
      </c>
      <c r="K144" s="205">
        <v>209.8</v>
      </c>
      <c r="L144" s="205">
        <v>111.69</v>
      </c>
      <c r="M144" s="206"/>
      <c r="N144" s="205">
        <v>3224.7269999999999</v>
      </c>
      <c r="O144" s="205">
        <v>9.32</v>
      </c>
      <c r="P144" s="205">
        <v>1187.0999999999999</v>
      </c>
      <c r="R144" s="101"/>
      <c r="S144" s="101"/>
      <c r="U144" s="101"/>
    </row>
    <row r="145" spans="2:22" x14ac:dyDescent="0.25">
      <c r="B145" s="13"/>
      <c r="C145" s="619"/>
      <c r="D145" s="13" t="s">
        <v>172</v>
      </c>
      <c r="E145" s="13" t="s">
        <v>146</v>
      </c>
      <c r="F145" s="13"/>
      <c r="G145" s="13"/>
      <c r="H145" s="13"/>
      <c r="I145" s="429">
        <v>20168.189999999999</v>
      </c>
      <c r="J145" s="207">
        <v>0</v>
      </c>
      <c r="K145" s="207">
        <v>24.417000000000002</v>
      </c>
      <c r="L145" s="207">
        <v>6308.5150000000003</v>
      </c>
      <c r="M145" s="208"/>
      <c r="N145" s="207">
        <v>3113.6930000000002</v>
      </c>
      <c r="O145" s="207">
        <v>11.914999999999999</v>
      </c>
      <c r="P145" s="207">
        <v>2978.7280000000001</v>
      </c>
      <c r="R145" s="101"/>
      <c r="S145" s="101"/>
      <c r="U145" s="101"/>
    </row>
    <row r="146" spans="2:22" x14ac:dyDescent="0.25">
      <c r="B146" s="11"/>
      <c r="C146" s="619" t="s">
        <v>326</v>
      </c>
      <c r="D146" s="11" t="s">
        <v>23</v>
      </c>
      <c r="E146" s="11" t="s">
        <v>154</v>
      </c>
      <c r="F146" s="11"/>
      <c r="G146" s="11"/>
      <c r="H146" s="11"/>
      <c r="I146" s="427">
        <v>137.286</v>
      </c>
      <c r="J146" s="203">
        <v>0</v>
      </c>
      <c r="K146" s="203">
        <v>0</v>
      </c>
      <c r="L146" s="203">
        <v>20.91</v>
      </c>
      <c r="M146" s="204"/>
      <c r="N146" s="203">
        <v>56.55</v>
      </c>
      <c r="O146" s="203">
        <v>0</v>
      </c>
      <c r="P146" s="203">
        <v>41.18</v>
      </c>
      <c r="R146" s="101"/>
      <c r="S146" s="101"/>
      <c r="U146" s="101"/>
    </row>
    <row r="147" spans="2:22" x14ac:dyDescent="0.25">
      <c r="B147" s="12"/>
      <c r="C147" s="619"/>
      <c r="D147" s="12" t="s">
        <v>27</v>
      </c>
      <c r="E147" s="12" t="s">
        <v>154</v>
      </c>
      <c r="F147" s="12"/>
      <c r="G147" s="12"/>
      <c r="H147" s="12"/>
      <c r="I147" s="428">
        <v>972.77</v>
      </c>
      <c r="J147" s="205">
        <v>0</v>
      </c>
      <c r="K147" s="205">
        <v>0</v>
      </c>
      <c r="L147" s="205">
        <v>939.88</v>
      </c>
      <c r="M147" s="206"/>
      <c r="N147" s="205">
        <v>32.89</v>
      </c>
      <c r="O147" s="205">
        <v>0</v>
      </c>
      <c r="P147" s="205">
        <v>0</v>
      </c>
      <c r="R147" s="101"/>
      <c r="S147" s="101"/>
      <c r="U147" s="101"/>
    </row>
    <row r="148" spans="2:22" x14ac:dyDescent="0.25">
      <c r="B148" s="12"/>
      <c r="C148" s="619"/>
      <c r="D148" s="12" t="s">
        <v>26</v>
      </c>
      <c r="E148" s="12" t="s">
        <v>154</v>
      </c>
      <c r="F148" s="12"/>
      <c r="G148" s="12"/>
      <c r="H148" s="12"/>
      <c r="I148" s="428">
        <v>432.60300000000001</v>
      </c>
      <c r="J148" s="205">
        <v>0</v>
      </c>
      <c r="K148" s="205">
        <v>0</v>
      </c>
      <c r="L148" s="205">
        <v>124.41</v>
      </c>
      <c r="M148" s="206"/>
      <c r="N148" s="205">
        <v>285.07299999999998</v>
      </c>
      <c r="O148" s="205">
        <v>0</v>
      </c>
      <c r="P148" s="205">
        <v>0</v>
      </c>
      <c r="R148" s="101"/>
      <c r="S148" s="101"/>
      <c r="U148" s="101"/>
    </row>
    <row r="149" spans="2:22" x14ac:dyDescent="0.25">
      <c r="B149" s="13"/>
      <c r="C149" s="619"/>
      <c r="D149" s="13" t="s">
        <v>172</v>
      </c>
      <c r="E149" s="13" t="s">
        <v>154</v>
      </c>
      <c r="F149" s="13"/>
      <c r="G149" s="13"/>
      <c r="H149" s="13"/>
      <c r="I149" s="429">
        <v>129.58000000000001</v>
      </c>
      <c r="J149" s="207">
        <v>0</v>
      </c>
      <c r="K149" s="207">
        <v>0</v>
      </c>
      <c r="L149" s="207">
        <v>122.32</v>
      </c>
      <c r="M149" s="208"/>
      <c r="N149" s="207">
        <v>7.26</v>
      </c>
      <c r="O149" s="207">
        <v>0</v>
      </c>
      <c r="P149" s="207">
        <v>0</v>
      </c>
      <c r="R149" s="101"/>
      <c r="S149" s="101"/>
      <c r="U149" s="101"/>
    </row>
    <row r="150" spans="2:22" x14ac:dyDescent="0.25">
      <c r="B150" s="168" t="s">
        <v>157</v>
      </c>
      <c r="C150" s="169" t="s">
        <v>158</v>
      </c>
      <c r="D150" s="140"/>
      <c r="E150" s="140"/>
      <c r="F150" s="140"/>
      <c r="G150" s="140"/>
      <c r="H150" s="141"/>
      <c r="I150" s="435">
        <f>SUM(I151:I173)</f>
        <v>526115.42499999981</v>
      </c>
      <c r="J150" s="218">
        <f t="shared" ref="J150:P150" si="9">SUM(J151:J173)</f>
        <v>0</v>
      </c>
      <c r="K150" s="218">
        <f t="shared" si="9"/>
        <v>1528.1</v>
      </c>
      <c r="L150" s="218">
        <f t="shared" si="9"/>
        <v>21384.214</v>
      </c>
      <c r="M150" s="218">
        <f t="shared" si="9"/>
        <v>0</v>
      </c>
      <c r="N150" s="218">
        <f t="shared" si="9"/>
        <v>83091.803</v>
      </c>
      <c r="O150" s="218">
        <f t="shared" si="9"/>
        <v>4700.0839999999998</v>
      </c>
      <c r="P150" s="218">
        <f t="shared" si="9"/>
        <v>82993.003000000012</v>
      </c>
      <c r="R150" s="101"/>
      <c r="S150" s="101"/>
      <c r="U150" s="101"/>
    </row>
    <row r="151" spans="2:22" x14ac:dyDescent="0.25">
      <c r="B151" s="11"/>
      <c r="C151" s="619" t="s">
        <v>327</v>
      </c>
      <c r="D151" s="11" t="s">
        <v>23</v>
      </c>
      <c r="E151" s="11" t="s">
        <v>160</v>
      </c>
      <c r="F151" s="11"/>
      <c r="G151" s="11"/>
      <c r="H151" s="11"/>
      <c r="I151" s="428">
        <v>9317.4609999999993</v>
      </c>
      <c r="J151" s="203">
        <v>0</v>
      </c>
      <c r="K151" s="203">
        <v>0</v>
      </c>
      <c r="L151" s="203">
        <v>686.57899999999995</v>
      </c>
      <c r="M151" s="204"/>
      <c r="N151" s="203">
        <v>246.47800000000001</v>
      </c>
      <c r="O151" s="203">
        <v>172.14</v>
      </c>
      <c r="P151" s="203">
        <v>7016.7</v>
      </c>
      <c r="R151" s="101"/>
      <c r="S151" s="101"/>
      <c r="T151" s="210"/>
      <c r="U151" s="101"/>
      <c r="V151" s="210"/>
    </row>
    <row r="152" spans="2:22" x14ac:dyDescent="0.25">
      <c r="B152" s="12"/>
      <c r="C152" s="619"/>
      <c r="D152" s="12" t="s">
        <v>27</v>
      </c>
      <c r="E152" s="12" t="s">
        <v>160</v>
      </c>
      <c r="F152" s="12"/>
      <c r="G152" s="12"/>
      <c r="H152" s="12"/>
      <c r="I152" s="428">
        <v>12148.78</v>
      </c>
      <c r="J152" s="205">
        <v>0</v>
      </c>
      <c r="K152" s="205">
        <v>0</v>
      </c>
      <c r="L152" s="205">
        <v>1820.4069999999999</v>
      </c>
      <c r="M152" s="206"/>
      <c r="N152" s="205">
        <v>104.783</v>
      </c>
      <c r="O152" s="205">
        <v>22</v>
      </c>
      <c r="P152" s="205">
        <v>7779.973</v>
      </c>
      <c r="R152" s="101"/>
      <c r="S152" s="101"/>
      <c r="T152" s="210"/>
      <c r="U152" s="101"/>
      <c r="V152" s="210"/>
    </row>
    <row r="153" spans="2:22" x14ac:dyDescent="0.25">
      <c r="B153" s="12"/>
      <c r="C153" s="619"/>
      <c r="D153" s="12" t="s">
        <v>26</v>
      </c>
      <c r="E153" s="12" t="s">
        <v>160</v>
      </c>
      <c r="F153" s="12"/>
      <c r="G153" s="12"/>
      <c r="H153" s="12"/>
      <c r="I153" s="428">
        <v>21328.33</v>
      </c>
      <c r="J153" s="205">
        <v>0</v>
      </c>
      <c r="K153" s="205">
        <v>0</v>
      </c>
      <c r="L153" s="205">
        <v>962.28700000000003</v>
      </c>
      <c r="M153" s="206"/>
      <c r="N153" s="205">
        <v>138</v>
      </c>
      <c r="O153" s="205">
        <v>889.03899999999999</v>
      </c>
      <c r="P153" s="205">
        <v>15456.53</v>
      </c>
      <c r="R153" s="101"/>
      <c r="S153" s="101"/>
      <c r="T153" s="210"/>
      <c r="U153" s="101"/>
      <c r="V153" s="210"/>
    </row>
    <row r="154" spans="2:22" x14ac:dyDescent="0.25">
      <c r="B154" s="13"/>
      <c r="C154" s="619"/>
      <c r="D154" s="13" t="s">
        <v>172</v>
      </c>
      <c r="E154" s="13" t="s">
        <v>160</v>
      </c>
      <c r="F154" s="13"/>
      <c r="G154" s="13"/>
      <c r="H154" s="13"/>
      <c r="I154" s="429">
        <v>2985.3670000000002</v>
      </c>
      <c r="J154" s="207">
        <v>0</v>
      </c>
      <c r="K154" s="207">
        <v>0</v>
      </c>
      <c r="L154" s="207">
        <v>399.38900000000001</v>
      </c>
      <c r="M154" s="208"/>
      <c r="N154" s="207">
        <v>27.71</v>
      </c>
      <c r="O154" s="207">
        <v>260.90499999999997</v>
      </c>
      <c r="P154" s="207">
        <v>1775.279</v>
      </c>
      <c r="R154" s="101"/>
      <c r="S154" s="101"/>
      <c r="T154" s="210"/>
      <c r="U154" s="101"/>
      <c r="V154" s="210"/>
    </row>
    <row r="155" spans="2:22" x14ac:dyDescent="0.25">
      <c r="B155" s="11"/>
      <c r="C155" s="697" t="s">
        <v>328</v>
      </c>
      <c r="D155" s="11" t="s">
        <v>23</v>
      </c>
      <c r="E155" s="11" t="s">
        <v>329</v>
      </c>
      <c r="F155" s="11"/>
      <c r="G155" s="11"/>
      <c r="H155" s="11"/>
      <c r="I155" s="429">
        <v>110913</v>
      </c>
      <c r="J155" s="203">
        <v>0</v>
      </c>
      <c r="K155" s="205">
        <v>1518</v>
      </c>
      <c r="L155" s="205">
        <v>3126</v>
      </c>
      <c r="M155" s="205"/>
      <c r="N155" s="205">
        <v>59584</v>
      </c>
      <c r="O155" s="205">
        <v>2290</v>
      </c>
      <c r="P155" s="205">
        <v>34347</v>
      </c>
      <c r="R155" s="101"/>
      <c r="S155" s="101"/>
      <c r="T155" s="210"/>
      <c r="U155" s="101"/>
      <c r="V155" s="210"/>
    </row>
    <row r="156" spans="2:22" x14ac:dyDescent="0.25">
      <c r="B156" s="12"/>
      <c r="C156" s="619"/>
      <c r="D156" s="12" t="s">
        <v>27</v>
      </c>
      <c r="E156" s="12" t="s">
        <v>329</v>
      </c>
      <c r="F156" s="12"/>
      <c r="G156" s="12"/>
      <c r="H156" s="12"/>
      <c r="I156" s="429">
        <v>1147.4929999999999</v>
      </c>
      <c r="J156" s="205">
        <v>0</v>
      </c>
      <c r="K156" s="205">
        <v>1.55</v>
      </c>
      <c r="L156" s="205">
        <v>656.56299999999999</v>
      </c>
      <c r="M156" s="206"/>
      <c r="N156" s="205">
        <v>18.14</v>
      </c>
      <c r="O156" s="205">
        <v>15</v>
      </c>
      <c r="P156" s="205">
        <v>380.98</v>
      </c>
      <c r="R156" s="101"/>
      <c r="S156" s="101"/>
      <c r="T156" s="210"/>
      <c r="U156" s="101"/>
      <c r="V156" s="210"/>
    </row>
    <row r="157" spans="2:22" x14ac:dyDescent="0.25">
      <c r="B157" s="12"/>
      <c r="C157" s="619"/>
      <c r="D157" s="12" t="s">
        <v>26</v>
      </c>
      <c r="E157" s="12" t="s">
        <v>329</v>
      </c>
      <c r="F157" s="12"/>
      <c r="G157" s="12"/>
      <c r="H157" s="12"/>
      <c r="I157" s="429">
        <v>218.334</v>
      </c>
      <c r="J157" s="205">
        <v>0</v>
      </c>
      <c r="K157" s="205">
        <v>0</v>
      </c>
      <c r="L157" s="205">
        <v>44.16</v>
      </c>
      <c r="M157" s="206"/>
      <c r="N157" s="205">
        <v>26.643999999999998</v>
      </c>
      <c r="O157" s="205">
        <v>10.86</v>
      </c>
      <c r="P157" s="205">
        <v>50.02</v>
      </c>
      <c r="R157" s="101"/>
      <c r="S157" s="101"/>
      <c r="T157" s="210"/>
      <c r="U157" s="101"/>
      <c r="V157" s="210"/>
    </row>
    <row r="158" spans="2:22" x14ac:dyDescent="0.25">
      <c r="B158" s="13"/>
      <c r="C158" s="619"/>
      <c r="D158" s="13" t="s">
        <v>172</v>
      </c>
      <c r="E158" s="13" t="s">
        <v>329</v>
      </c>
      <c r="F158" s="13"/>
      <c r="G158" s="13"/>
      <c r="H158" s="13"/>
      <c r="I158" s="429">
        <v>5250.13</v>
      </c>
      <c r="J158" s="207">
        <v>0</v>
      </c>
      <c r="K158" s="207">
        <v>2.5499999999999998</v>
      </c>
      <c r="L158" s="207">
        <v>1416.5889999999999</v>
      </c>
      <c r="M158" s="208"/>
      <c r="N158" s="207">
        <v>2881.9079999999999</v>
      </c>
      <c r="O158" s="207">
        <v>3</v>
      </c>
      <c r="P158" s="207">
        <v>311.69400000000002</v>
      </c>
      <c r="R158" s="101"/>
      <c r="S158" s="101"/>
      <c r="T158" s="210"/>
      <c r="U158" s="101"/>
      <c r="V158" s="210"/>
    </row>
    <row r="159" spans="2:22" s="480" customFormat="1" x14ac:dyDescent="0.25">
      <c r="B159" s="482"/>
      <c r="C159" s="699" t="s">
        <v>646</v>
      </c>
      <c r="D159" s="482"/>
      <c r="E159" s="482" t="s">
        <v>331</v>
      </c>
      <c r="F159" s="482"/>
      <c r="G159" s="544">
        <f>H159+H160+H161+H162</f>
        <v>525802.13500000001</v>
      </c>
      <c r="H159" s="207">
        <v>420512</v>
      </c>
      <c r="I159" s="483">
        <v>302261</v>
      </c>
      <c r="J159" s="484"/>
      <c r="K159" s="484"/>
      <c r="L159" s="485"/>
      <c r="M159" s="485"/>
      <c r="N159" s="485"/>
      <c r="O159" s="485"/>
      <c r="P159" s="485"/>
      <c r="R159" s="486"/>
      <c r="S159" s="486"/>
      <c r="U159" s="486"/>
    </row>
    <row r="160" spans="2:22" s="480" customFormat="1" x14ac:dyDescent="0.25">
      <c r="B160" s="487"/>
      <c r="C160" s="700"/>
      <c r="D160" s="487"/>
      <c r="E160" s="487" t="s">
        <v>331</v>
      </c>
      <c r="F160" s="487"/>
      <c r="G160" s="487"/>
      <c r="H160" s="207">
        <v>178.54499999999999</v>
      </c>
      <c r="I160" s="483"/>
      <c r="J160" s="485"/>
      <c r="K160" s="485"/>
      <c r="L160" s="485"/>
      <c r="M160" s="485"/>
      <c r="N160" s="485"/>
      <c r="O160" s="485"/>
      <c r="P160" s="485"/>
      <c r="R160" s="486"/>
      <c r="S160" s="486"/>
      <c r="U160" s="486"/>
    </row>
    <row r="161" spans="2:22" s="480" customFormat="1" x14ac:dyDescent="0.25">
      <c r="B161" s="487"/>
      <c r="C161" s="700"/>
      <c r="D161" s="487"/>
      <c r="E161" s="487" t="s">
        <v>331</v>
      </c>
      <c r="F161" s="487"/>
      <c r="G161" s="487"/>
      <c r="H161" s="207">
        <v>87875.59</v>
      </c>
      <c r="I161" s="483"/>
      <c r="J161" s="485"/>
      <c r="K161" s="485"/>
      <c r="L161" s="485"/>
      <c r="M161" s="485"/>
      <c r="N161" s="485"/>
      <c r="O161" s="485"/>
      <c r="P161" s="485"/>
      <c r="Q161" s="488"/>
      <c r="R161" s="486"/>
      <c r="S161" s="486"/>
      <c r="U161" s="486"/>
    </row>
    <row r="162" spans="2:22" s="480" customFormat="1" x14ac:dyDescent="0.25">
      <c r="B162" s="489"/>
      <c r="C162" s="700"/>
      <c r="D162" s="489"/>
      <c r="E162" s="489" t="s">
        <v>331</v>
      </c>
      <c r="F162" s="489"/>
      <c r="G162" s="489"/>
      <c r="H162" s="207">
        <v>17236</v>
      </c>
      <c r="I162" s="483"/>
      <c r="J162" s="483"/>
      <c r="K162" s="483"/>
      <c r="L162" s="483"/>
      <c r="M162" s="483"/>
      <c r="N162" s="483"/>
      <c r="O162" s="483"/>
      <c r="P162" s="483"/>
      <c r="Q162" s="488"/>
      <c r="R162" s="486"/>
      <c r="S162" s="486"/>
      <c r="U162" s="486"/>
    </row>
    <row r="163" spans="2:22" x14ac:dyDescent="0.25">
      <c r="B163" s="11"/>
      <c r="C163" s="619" t="s">
        <v>332</v>
      </c>
      <c r="D163" s="11" t="s">
        <v>23</v>
      </c>
      <c r="E163" s="11" t="s">
        <v>164</v>
      </c>
      <c r="F163" s="11"/>
      <c r="G163" s="11"/>
      <c r="H163" s="11"/>
      <c r="I163" s="428">
        <v>6517.23</v>
      </c>
      <c r="J163" s="203">
        <v>0</v>
      </c>
      <c r="K163" s="203">
        <v>0</v>
      </c>
      <c r="L163" s="203">
        <v>230</v>
      </c>
      <c r="M163" s="204"/>
      <c r="N163" s="203">
        <v>4529.3100000000004</v>
      </c>
      <c r="O163" s="203">
        <v>0</v>
      </c>
      <c r="P163" s="203">
        <v>1282.42</v>
      </c>
      <c r="R163" s="101"/>
      <c r="S163" s="101"/>
      <c r="U163" s="101"/>
    </row>
    <row r="164" spans="2:22" x14ac:dyDescent="0.25">
      <c r="B164" s="12"/>
      <c r="C164" s="619"/>
      <c r="D164" s="12" t="s">
        <v>27</v>
      </c>
      <c r="E164" s="12" t="s">
        <v>164</v>
      </c>
      <c r="F164" s="12"/>
      <c r="G164" s="12"/>
      <c r="H164" s="12"/>
      <c r="I164" s="428">
        <v>167.64400000000001</v>
      </c>
      <c r="J164" s="205">
        <v>0</v>
      </c>
      <c r="K164" s="205">
        <v>0</v>
      </c>
      <c r="L164" s="205">
        <v>146.024</v>
      </c>
      <c r="M164" s="206"/>
      <c r="N164" s="205">
        <v>0</v>
      </c>
      <c r="O164" s="205">
        <v>0</v>
      </c>
      <c r="P164" s="205">
        <v>21.62</v>
      </c>
      <c r="R164" s="101"/>
      <c r="S164" s="101"/>
      <c r="U164" s="101"/>
    </row>
    <row r="165" spans="2:22" x14ac:dyDescent="0.25">
      <c r="B165" s="12"/>
      <c r="C165" s="619"/>
      <c r="D165" s="12" t="s">
        <v>26</v>
      </c>
      <c r="E165" s="12" t="s">
        <v>164</v>
      </c>
      <c r="F165" s="12"/>
      <c r="G165" s="12"/>
      <c r="H165" s="12"/>
      <c r="I165" s="428">
        <v>2417.4699999999998</v>
      </c>
      <c r="J165" s="205">
        <v>0</v>
      </c>
      <c r="K165" s="205">
        <v>0</v>
      </c>
      <c r="L165" s="205">
        <v>2121.0300000000002</v>
      </c>
      <c r="M165" s="206"/>
      <c r="N165" s="205">
        <v>27.04</v>
      </c>
      <c r="O165" s="205">
        <v>0</v>
      </c>
      <c r="P165" s="205">
        <v>0</v>
      </c>
      <c r="R165" s="101"/>
      <c r="S165" s="101"/>
      <c r="U165" s="101"/>
    </row>
    <row r="166" spans="2:22" x14ac:dyDescent="0.25">
      <c r="B166" s="13"/>
      <c r="C166" s="619"/>
      <c r="D166" s="13" t="s">
        <v>172</v>
      </c>
      <c r="E166" s="13" t="s">
        <v>164</v>
      </c>
      <c r="F166" s="13"/>
      <c r="G166" s="13"/>
      <c r="H166" s="13"/>
      <c r="I166" s="429">
        <v>16.940000000000001</v>
      </c>
      <c r="J166" s="207">
        <v>0</v>
      </c>
      <c r="K166" s="207">
        <v>6</v>
      </c>
      <c r="L166" s="207">
        <v>0</v>
      </c>
      <c r="M166" s="208"/>
      <c r="N166" s="207">
        <v>0</v>
      </c>
      <c r="O166" s="207">
        <v>0</v>
      </c>
      <c r="P166" s="207">
        <v>16.940000000000001</v>
      </c>
      <c r="R166" s="101"/>
      <c r="S166" s="101"/>
      <c r="U166" s="101"/>
    </row>
    <row r="167" spans="2:22" x14ac:dyDescent="0.25">
      <c r="B167" s="11"/>
      <c r="D167" s="11" t="s">
        <v>23</v>
      </c>
      <c r="E167" s="11" t="s">
        <v>333</v>
      </c>
      <c r="F167" s="11"/>
      <c r="G167" s="11"/>
      <c r="H167" s="11"/>
      <c r="I167" s="427">
        <v>70.66</v>
      </c>
      <c r="J167" s="203">
        <v>0</v>
      </c>
      <c r="K167" s="203">
        <v>0</v>
      </c>
      <c r="L167" s="203">
        <v>0</v>
      </c>
      <c r="M167" s="204"/>
      <c r="N167" s="203">
        <v>23.5</v>
      </c>
      <c r="O167" s="203">
        <v>0</v>
      </c>
      <c r="P167" s="203">
        <v>47.16</v>
      </c>
      <c r="R167" s="101"/>
      <c r="S167" s="101"/>
      <c r="U167" s="101"/>
    </row>
    <row r="168" spans="2:22" x14ac:dyDescent="0.25">
      <c r="B168" s="13"/>
      <c r="C168" s="220" t="s">
        <v>334</v>
      </c>
      <c r="D168" s="13" t="s">
        <v>172</v>
      </c>
      <c r="E168" s="13" t="s">
        <v>333</v>
      </c>
      <c r="F168" s="13"/>
      <c r="G168" s="13"/>
      <c r="H168" s="13"/>
      <c r="I168" s="429">
        <v>5.86</v>
      </c>
      <c r="J168" s="207">
        <v>0</v>
      </c>
      <c r="K168" s="207">
        <v>0</v>
      </c>
      <c r="L168" s="207">
        <v>0</v>
      </c>
      <c r="M168" s="208"/>
      <c r="N168" s="207">
        <v>0</v>
      </c>
      <c r="O168" s="207">
        <v>0</v>
      </c>
      <c r="P168" s="207">
        <v>5.86</v>
      </c>
      <c r="R168" s="101"/>
      <c r="S168" s="101"/>
      <c r="U168" s="101"/>
    </row>
    <row r="169" spans="2:22" x14ac:dyDescent="0.25">
      <c r="B169" s="11"/>
      <c r="C169" s="211" t="s">
        <v>335</v>
      </c>
      <c r="D169" s="11" t="s">
        <v>23</v>
      </c>
      <c r="E169" s="11" t="s">
        <v>336</v>
      </c>
      <c r="F169" s="11"/>
      <c r="G169" s="11"/>
      <c r="H169" s="11"/>
      <c r="I169" s="431">
        <v>9</v>
      </c>
      <c r="J169" s="212">
        <v>0</v>
      </c>
      <c r="K169" s="212">
        <v>0</v>
      </c>
      <c r="L169" s="212">
        <v>0</v>
      </c>
      <c r="M169" s="221"/>
      <c r="N169" s="212">
        <v>8</v>
      </c>
      <c r="O169" s="212">
        <v>0</v>
      </c>
      <c r="P169" s="212">
        <v>1</v>
      </c>
      <c r="R169" s="101"/>
      <c r="S169" s="101"/>
      <c r="U169" s="101"/>
    </row>
    <row r="170" spans="2:22" x14ac:dyDescent="0.25">
      <c r="B170" s="11"/>
      <c r="C170" s="619" t="s">
        <v>337</v>
      </c>
      <c r="D170" s="11" t="s">
        <v>23</v>
      </c>
      <c r="E170" s="11" t="s">
        <v>166</v>
      </c>
      <c r="F170" s="11"/>
      <c r="G170" s="11"/>
      <c r="H170" s="11"/>
      <c r="I170" s="428">
        <v>25412.377</v>
      </c>
      <c r="J170" s="205">
        <v>0</v>
      </c>
      <c r="K170" s="205">
        <v>0</v>
      </c>
      <c r="L170" s="205">
        <v>5911.4359999999997</v>
      </c>
      <c r="M170" s="205"/>
      <c r="N170" s="205">
        <v>3133.38</v>
      </c>
      <c r="O170" s="205">
        <v>419.14</v>
      </c>
      <c r="P170" s="205">
        <v>7856.848</v>
      </c>
      <c r="R170" s="101"/>
      <c r="S170" s="101"/>
      <c r="U170" s="101"/>
    </row>
    <row r="171" spans="2:22" ht="12.75" customHeight="1" x14ac:dyDescent="0.25">
      <c r="B171" s="12"/>
      <c r="C171" s="619"/>
      <c r="D171" s="12" t="s">
        <v>27</v>
      </c>
      <c r="E171" s="12" t="s">
        <v>166</v>
      </c>
      <c r="F171" s="12"/>
      <c r="G171" s="12"/>
      <c r="H171" s="12"/>
      <c r="I171" s="428">
        <v>15829.529</v>
      </c>
      <c r="J171" s="205">
        <v>0</v>
      </c>
      <c r="K171" s="205">
        <v>0</v>
      </c>
      <c r="L171" s="205">
        <v>335.10899999999998</v>
      </c>
      <c r="M171" s="206"/>
      <c r="N171" s="205">
        <v>12241</v>
      </c>
      <c r="O171" s="205">
        <v>0</v>
      </c>
      <c r="P171" s="205">
        <v>3165.96</v>
      </c>
      <c r="R171" s="101"/>
      <c r="S171" s="101"/>
      <c r="U171" s="101"/>
      <c r="V171" s="210"/>
    </row>
    <row r="172" spans="2:22" x14ac:dyDescent="0.25">
      <c r="B172" s="12"/>
      <c r="C172" s="619"/>
      <c r="D172" s="12" t="s">
        <v>26</v>
      </c>
      <c r="E172" s="12" t="s">
        <v>166</v>
      </c>
      <c r="F172" s="12"/>
      <c r="G172" s="12"/>
      <c r="H172" s="12"/>
      <c r="I172" s="428">
        <v>6735.2030000000004</v>
      </c>
      <c r="J172" s="205">
        <v>0</v>
      </c>
      <c r="K172" s="205">
        <v>0</v>
      </c>
      <c r="L172" s="205">
        <v>543.15599999999995</v>
      </c>
      <c r="M172" s="206"/>
      <c r="N172" s="205">
        <v>23.33</v>
      </c>
      <c r="O172" s="205">
        <v>611</v>
      </c>
      <c r="P172" s="205">
        <v>3357.1770000000001</v>
      </c>
      <c r="R172" s="101"/>
      <c r="S172" s="101"/>
      <c r="U172" s="101"/>
      <c r="V172" s="210"/>
    </row>
    <row r="173" spans="2:22" x14ac:dyDescent="0.25">
      <c r="B173" s="13"/>
      <c r="C173" s="619"/>
      <c r="D173" s="13" t="s">
        <v>172</v>
      </c>
      <c r="E173" s="13" t="s">
        <v>166</v>
      </c>
      <c r="F173" s="13"/>
      <c r="G173" s="13"/>
      <c r="H173" s="13"/>
      <c r="I173" s="429">
        <v>3363.6170000000002</v>
      </c>
      <c r="J173" s="207">
        <v>0</v>
      </c>
      <c r="K173" s="207">
        <v>0</v>
      </c>
      <c r="L173" s="207">
        <v>2985.4850000000001</v>
      </c>
      <c r="M173" s="208"/>
      <c r="N173" s="207">
        <v>78.58</v>
      </c>
      <c r="O173" s="207">
        <v>7</v>
      </c>
      <c r="P173" s="207">
        <v>119.842</v>
      </c>
      <c r="R173" s="101"/>
      <c r="S173" s="101"/>
      <c r="U173" s="101"/>
      <c r="V173" s="210"/>
    </row>
    <row r="174" spans="2:22" x14ac:dyDescent="0.25">
      <c r="B174" s="170" t="s">
        <v>23</v>
      </c>
      <c r="C174" s="169" t="s">
        <v>167</v>
      </c>
      <c r="D174" s="140"/>
      <c r="E174" s="140"/>
      <c r="F174" s="140"/>
      <c r="G174" s="140"/>
      <c r="H174" s="141"/>
      <c r="I174" s="432">
        <f>SUM(I175:I177)</f>
        <v>153.471</v>
      </c>
      <c r="J174" s="214">
        <f t="shared" ref="J174:P174" si="10">SUM(J175:J177)</f>
        <v>0</v>
      </c>
      <c r="K174" s="214">
        <f t="shared" si="10"/>
        <v>0</v>
      </c>
      <c r="L174" s="214">
        <f t="shared" si="10"/>
        <v>7.86</v>
      </c>
      <c r="M174" s="214">
        <f t="shared" si="10"/>
        <v>0</v>
      </c>
      <c r="N174" s="214">
        <f t="shared" si="10"/>
        <v>32.531000000000006</v>
      </c>
      <c r="O174" s="214">
        <f t="shared" si="10"/>
        <v>0</v>
      </c>
      <c r="P174" s="214">
        <f t="shared" si="10"/>
        <v>66.34</v>
      </c>
      <c r="R174" s="101"/>
      <c r="S174" s="101"/>
      <c r="U174" s="101"/>
      <c r="V174" s="210"/>
    </row>
    <row r="175" spans="2:22" x14ac:dyDescent="0.25">
      <c r="B175" s="11"/>
      <c r="C175" s="619" t="s">
        <v>338</v>
      </c>
      <c r="D175" s="11" t="s">
        <v>23</v>
      </c>
      <c r="E175" s="11" t="s">
        <v>169</v>
      </c>
      <c r="F175" s="11"/>
      <c r="G175" s="11"/>
      <c r="H175" s="11"/>
      <c r="I175" s="427">
        <v>99.12</v>
      </c>
      <c r="J175" s="203">
        <v>0</v>
      </c>
      <c r="K175" s="203">
        <v>0</v>
      </c>
      <c r="L175" s="203">
        <v>0</v>
      </c>
      <c r="M175" s="204"/>
      <c r="N175" s="203">
        <v>15.82</v>
      </c>
      <c r="O175" s="203">
        <v>0</v>
      </c>
      <c r="P175" s="203">
        <v>44.1</v>
      </c>
      <c r="R175" s="101"/>
      <c r="S175" s="101"/>
      <c r="U175" s="101"/>
      <c r="V175" s="210"/>
    </row>
    <row r="176" spans="2:22" x14ac:dyDescent="0.25">
      <c r="B176" s="12"/>
      <c r="C176" s="619"/>
      <c r="D176" s="12" t="s">
        <v>27</v>
      </c>
      <c r="E176" s="12" t="s">
        <v>169</v>
      </c>
      <c r="F176" s="12"/>
      <c r="G176" s="12"/>
      <c r="H176" s="12"/>
      <c r="I176" s="428">
        <v>22.893000000000001</v>
      </c>
      <c r="J176" s="205">
        <v>0</v>
      </c>
      <c r="K176" s="205">
        <v>0</v>
      </c>
      <c r="L176" s="205">
        <v>7.86</v>
      </c>
      <c r="M176" s="206"/>
      <c r="N176" s="205">
        <v>7.4930000000000003</v>
      </c>
      <c r="O176" s="205">
        <v>0</v>
      </c>
      <c r="P176" s="205">
        <v>0</v>
      </c>
      <c r="R176" s="101"/>
      <c r="S176" s="101"/>
      <c r="U176" s="101"/>
      <c r="V176" s="210"/>
    </row>
    <row r="177" spans="2:22" x14ac:dyDescent="0.25">
      <c r="B177" s="13"/>
      <c r="C177" s="619"/>
      <c r="D177" s="13" t="s">
        <v>172</v>
      </c>
      <c r="E177" s="13" t="s">
        <v>169</v>
      </c>
      <c r="F177" s="13"/>
      <c r="G177" s="13"/>
      <c r="H177" s="13"/>
      <c r="I177" s="429">
        <v>31.457999999999998</v>
      </c>
      <c r="J177" s="207">
        <v>0</v>
      </c>
      <c r="K177" s="207">
        <v>0</v>
      </c>
      <c r="L177" s="207">
        <v>0</v>
      </c>
      <c r="M177" s="208"/>
      <c r="N177" s="207">
        <v>9.218</v>
      </c>
      <c r="O177" s="207">
        <v>0</v>
      </c>
      <c r="P177" s="207">
        <v>22.24</v>
      </c>
      <c r="R177" s="101"/>
      <c r="S177" s="101"/>
      <c r="U177" s="101"/>
    </row>
    <row r="178" spans="2:22" x14ac:dyDescent="0.25">
      <c r="B178" s="170" t="s">
        <v>172</v>
      </c>
      <c r="C178" s="169" t="s">
        <v>173</v>
      </c>
      <c r="D178" s="140"/>
      <c r="E178" s="140"/>
      <c r="F178" s="140"/>
      <c r="G178" s="140"/>
      <c r="H178" s="141"/>
      <c r="I178" s="432">
        <f>SUM(I179:I207)</f>
        <v>4303.0509999999995</v>
      </c>
      <c r="J178" s="214">
        <f t="shared" ref="J178:P178" si="11">SUM(J179:J207)</f>
        <v>54.108000000000004</v>
      </c>
      <c r="K178" s="214">
        <f t="shared" si="11"/>
        <v>706.16200000000003</v>
      </c>
      <c r="L178" s="214">
        <f t="shared" si="11"/>
        <v>2113.7440000000001</v>
      </c>
      <c r="M178" s="214">
        <f t="shared" si="11"/>
        <v>0</v>
      </c>
      <c r="N178" s="214">
        <f t="shared" si="11"/>
        <v>1741.1505999999999</v>
      </c>
      <c r="O178" s="214">
        <f t="shared" si="11"/>
        <v>146.80000000000001</v>
      </c>
      <c r="P178" s="214">
        <f t="shared" si="11"/>
        <v>481.15400000000005</v>
      </c>
      <c r="R178" s="101"/>
      <c r="S178" s="101"/>
      <c r="U178" s="101"/>
    </row>
    <row r="179" spans="2:22" x14ac:dyDescent="0.25">
      <c r="B179" s="11"/>
      <c r="C179" s="619" t="s">
        <v>339</v>
      </c>
      <c r="D179" s="11" t="s">
        <v>23</v>
      </c>
      <c r="E179" s="11" t="s">
        <v>175</v>
      </c>
      <c r="F179" s="11"/>
      <c r="G179" s="11"/>
      <c r="H179" s="11"/>
      <c r="I179" s="427">
        <v>526.51599999999996</v>
      </c>
      <c r="J179" s="203">
        <v>23</v>
      </c>
      <c r="K179" s="203">
        <v>147.547</v>
      </c>
      <c r="L179" s="203">
        <v>0</v>
      </c>
      <c r="M179" s="204"/>
      <c r="N179" s="203">
        <v>527.45399999999995</v>
      </c>
      <c r="O179" s="203">
        <v>69.2</v>
      </c>
      <c r="P179" s="203">
        <v>47.459000000000003</v>
      </c>
      <c r="R179" s="101"/>
      <c r="S179" s="101"/>
      <c r="U179" s="101"/>
    </row>
    <row r="180" spans="2:22" x14ac:dyDescent="0.25">
      <c r="B180" s="12"/>
      <c r="C180" s="619"/>
      <c r="D180" s="12" t="s">
        <v>27</v>
      </c>
      <c r="E180" s="12" t="s">
        <v>175</v>
      </c>
      <c r="F180" s="12"/>
      <c r="G180" s="12"/>
      <c r="H180" s="12"/>
      <c r="I180" s="428">
        <v>637.73900000000003</v>
      </c>
      <c r="J180" s="205">
        <v>0</v>
      </c>
      <c r="K180" s="205">
        <v>444.32</v>
      </c>
      <c r="L180" s="205">
        <v>98</v>
      </c>
      <c r="M180" s="206"/>
      <c r="N180" s="205">
        <v>673.01199999999994</v>
      </c>
      <c r="O180" s="205">
        <v>0</v>
      </c>
      <c r="P180" s="205">
        <v>237.458</v>
      </c>
      <c r="R180" s="101"/>
      <c r="S180" s="101"/>
      <c r="U180" s="101"/>
    </row>
    <row r="181" spans="2:22" x14ac:dyDescent="0.25">
      <c r="B181" s="12"/>
      <c r="C181" s="619"/>
      <c r="D181" s="12" t="s">
        <v>26</v>
      </c>
      <c r="E181" s="12" t="s">
        <v>175</v>
      </c>
      <c r="F181" s="12"/>
      <c r="G181" s="12"/>
      <c r="H181" s="12"/>
      <c r="I181" s="428">
        <v>0</v>
      </c>
      <c r="J181" s="205">
        <v>0</v>
      </c>
      <c r="K181" s="205">
        <v>19.7</v>
      </c>
      <c r="L181" s="205">
        <v>0</v>
      </c>
      <c r="M181" s="206"/>
      <c r="N181" s="205">
        <v>19.7</v>
      </c>
      <c r="O181" s="205">
        <v>0</v>
      </c>
      <c r="P181" s="205">
        <v>0</v>
      </c>
      <c r="R181" s="101"/>
      <c r="S181" s="101"/>
      <c r="U181" s="101"/>
    </row>
    <row r="182" spans="2:22" x14ac:dyDescent="0.25">
      <c r="B182" s="13"/>
      <c r="C182" s="619"/>
      <c r="D182" s="13" t="s">
        <v>172</v>
      </c>
      <c r="E182" s="13" t="s">
        <v>175</v>
      </c>
      <c r="F182" s="13"/>
      <c r="G182" s="13"/>
      <c r="H182" s="13"/>
      <c r="I182" s="429">
        <v>86.078000000000003</v>
      </c>
      <c r="J182" s="207">
        <v>0</v>
      </c>
      <c r="K182" s="207">
        <v>63.832999999999998</v>
      </c>
      <c r="L182" s="207">
        <v>9</v>
      </c>
      <c r="M182" s="208"/>
      <c r="N182" s="207">
        <v>67.838999999999999</v>
      </c>
      <c r="O182" s="207">
        <v>2.6</v>
      </c>
      <c r="P182" s="207">
        <v>27.111999999999998</v>
      </c>
      <c r="R182" s="101"/>
      <c r="S182" s="101"/>
      <c r="U182" s="101"/>
    </row>
    <row r="183" spans="2:22" x14ac:dyDescent="0.25">
      <c r="B183" s="11"/>
      <c r="C183" s="619" t="s">
        <v>340</v>
      </c>
      <c r="D183" s="11" t="s">
        <v>23</v>
      </c>
      <c r="E183" s="11" t="s">
        <v>179</v>
      </c>
      <c r="F183" s="11"/>
      <c r="G183" s="11"/>
      <c r="H183" s="11"/>
      <c r="I183" s="427">
        <v>0.8</v>
      </c>
      <c r="J183" s="203">
        <v>0</v>
      </c>
      <c r="K183" s="203">
        <v>0</v>
      </c>
      <c r="L183" s="203">
        <v>0</v>
      </c>
      <c r="M183" s="204"/>
      <c r="N183" s="203">
        <v>0</v>
      </c>
      <c r="O183" s="203">
        <v>0</v>
      </c>
      <c r="P183" s="203">
        <v>0.8</v>
      </c>
      <c r="R183" s="101"/>
      <c r="S183" s="101"/>
      <c r="U183" s="101"/>
    </row>
    <row r="184" spans="2:22" x14ac:dyDescent="0.25">
      <c r="B184" s="12"/>
      <c r="C184" s="619"/>
      <c r="D184" s="222" t="s">
        <v>27</v>
      </c>
      <c r="E184" s="222" t="s">
        <v>179</v>
      </c>
      <c r="F184" s="222"/>
      <c r="G184" s="222"/>
      <c r="H184" s="222"/>
      <c r="I184" s="431">
        <v>15</v>
      </c>
      <c r="J184" s="212">
        <v>0</v>
      </c>
      <c r="K184" s="212">
        <v>0</v>
      </c>
      <c r="L184" s="212">
        <v>0</v>
      </c>
      <c r="M184" s="221"/>
      <c r="N184" s="212">
        <v>0</v>
      </c>
      <c r="O184" s="212">
        <v>0</v>
      </c>
      <c r="P184" s="212">
        <v>0</v>
      </c>
      <c r="R184" s="101"/>
      <c r="S184" s="101"/>
      <c r="U184" s="101"/>
    </row>
    <row r="185" spans="2:22" x14ac:dyDescent="0.25">
      <c r="B185" s="11"/>
      <c r="C185" s="619" t="s">
        <v>341</v>
      </c>
      <c r="D185" s="11" t="s">
        <v>23</v>
      </c>
      <c r="E185" s="11" t="s">
        <v>183</v>
      </c>
      <c r="F185" s="11"/>
      <c r="G185" s="11"/>
      <c r="H185" s="11"/>
      <c r="I185" s="427">
        <v>447.52</v>
      </c>
      <c r="J185" s="203">
        <v>31.108000000000001</v>
      </c>
      <c r="K185" s="203">
        <v>10</v>
      </c>
      <c r="L185" s="203">
        <v>0</v>
      </c>
      <c r="M185" s="204"/>
      <c r="N185" s="203">
        <v>193.12799999999999</v>
      </c>
      <c r="O185" s="203">
        <v>0</v>
      </c>
      <c r="P185" s="203">
        <v>22</v>
      </c>
      <c r="R185" s="101"/>
      <c r="S185" s="101"/>
      <c r="U185" s="101"/>
    </row>
    <row r="186" spans="2:22" x14ac:dyDescent="0.25">
      <c r="B186" s="12"/>
      <c r="C186" s="619"/>
      <c r="D186" s="12" t="s">
        <v>27</v>
      </c>
      <c r="E186" s="12" t="s">
        <v>183</v>
      </c>
      <c r="F186" s="12"/>
      <c r="G186" s="12"/>
      <c r="H186" s="12"/>
      <c r="I186" s="428">
        <v>1032.5239999999999</v>
      </c>
      <c r="J186" s="205">
        <v>0</v>
      </c>
      <c r="K186" s="205">
        <v>0.187</v>
      </c>
      <c r="L186" s="205">
        <v>825.82399999999996</v>
      </c>
      <c r="M186" s="206"/>
      <c r="N186" s="205">
        <v>0.187</v>
      </c>
      <c r="O186" s="205">
        <v>60</v>
      </c>
      <c r="P186" s="205">
        <v>75</v>
      </c>
      <c r="R186" s="101"/>
      <c r="S186" s="101"/>
      <c r="U186" s="101"/>
    </row>
    <row r="187" spans="2:22" x14ac:dyDescent="0.25">
      <c r="B187" s="12"/>
      <c r="C187" s="619"/>
      <c r="D187" s="12" t="s">
        <v>26</v>
      </c>
      <c r="E187" s="12" t="s">
        <v>183</v>
      </c>
      <c r="F187" s="12"/>
      <c r="G187" s="12"/>
      <c r="H187" s="12"/>
      <c r="I187" s="428">
        <v>10.199999999999999</v>
      </c>
      <c r="J187" s="205">
        <v>0</v>
      </c>
      <c r="K187" s="205">
        <v>0</v>
      </c>
      <c r="L187" s="205">
        <v>5</v>
      </c>
      <c r="M187" s="206"/>
      <c r="N187" s="205">
        <v>5.2</v>
      </c>
      <c r="O187" s="205">
        <v>0</v>
      </c>
      <c r="P187" s="205">
        <v>0</v>
      </c>
      <c r="R187" s="101"/>
      <c r="S187" s="101"/>
      <c r="U187" s="101"/>
    </row>
    <row r="188" spans="2:22" x14ac:dyDescent="0.25">
      <c r="B188" s="13"/>
      <c r="C188" s="619"/>
      <c r="D188" s="13" t="s">
        <v>172</v>
      </c>
      <c r="E188" s="13" t="s">
        <v>183</v>
      </c>
      <c r="F188" s="13"/>
      <c r="G188" s="13"/>
      <c r="H188" s="13"/>
      <c r="I188" s="429">
        <v>195</v>
      </c>
      <c r="J188" s="207">
        <v>0</v>
      </c>
      <c r="K188" s="207">
        <v>0.88500000000000001</v>
      </c>
      <c r="L188" s="207">
        <v>135</v>
      </c>
      <c r="M188" s="208"/>
      <c r="N188" s="207">
        <v>0</v>
      </c>
      <c r="O188" s="207">
        <v>15</v>
      </c>
      <c r="P188" s="207">
        <v>45.884999999999998</v>
      </c>
      <c r="R188" s="101"/>
      <c r="S188" s="101"/>
      <c r="U188" s="101"/>
    </row>
    <row r="189" spans="2:22" x14ac:dyDescent="0.25">
      <c r="B189" s="11"/>
      <c r="C189" s="619" t="s">
        <v>342</v>
      </c>
      <c r="D189" s="11" t="s">
        <v>23</v>
      </c>
      <c r="E189" s="11" t="s">
        <v>185</v>
      </c>
      <c r="F189" s="11"/>
      <c r="G189" s="11"/>
      <c r="H189" s="11"/>
      <c r="I189" s="427">
        <v>4.5030000000000001</v>
      </c>
      <c r="J189" s="203">
        <v>0</v>
      </c>
      <c r="K189" s="203">
        <v>0</v>
      </c>
      <c r="L189" s="203">
        <v>0</v>
      </c>
      <c r="M189" s="204"/>
      <c r="N189" s="203">
        <v>4.4800000000000004</v>
      </c>
      <c r="O189" s="203">
        <v>0</v>
      </c>
      <c r="P189" s="203">
        <v>0</v>
      </c>
      <c r="R189" s="101"/>
      <c r="S189" s="101"/>
      <c r="U189" s="101"/>
    </row>
    <row r="190" spans="2:22" x14ac:dyDescent="0.25">
      <c r="B190" s="12"/>
      <c r="C190" s="619"/>
      <c r="D190" s="12" t="s">
        <v>27</v>
      </c>
      <c r="E190" s="12" t="s">
        <v>185</v>
      </c>
      <c r="F190" s="12"/>
      <c r="G190" s="12"/>
      <c r="H190" s="12"/>
      <c r="I190" s="428">
        <v>19.600000000000001</v>
      </c>
      <c r="J190" s="205">
        <v>0</v>
      </c>
      <c r="K190" s="205">
        <v>19.690000000000001</v>
      </c>
      <c r="L190" s="205">
        <v>19.600000000000001</v>
      </c>
      <c r="M190" s="206"/>
      <c r="N190" s="205">
        <v>19.691600000000001</v>
      </c>
      <c r="O190" s="205">
        <v>0</v>
      </c>
      <c r="P190" s="205">
        <v>0</v>
      </c>
      <c r="R190" s="101"/>
      <c r="S190" s="101"/>
      <c r="U190" s="101"/>
    </row>
    <row r="191" spans="2:22" x14ac:dyDescent="0.25">
      <c r="B191" s="12"/>
      <c r="C191" s="619"/>
      <c r="D191" s="12" t="s">
        <v>26</v>
      </c>
      <c r="E191" s="12" t="s">
        <v>185</v>
      </c>
      <c r="F191" s="12"/>
      <c r="G191" s="12"/>
      <c r="H191" s="12"/>
      <c r="I191" s="428">
        <v>2.5000000000000001E-2</v>
      </c>
      <c r="J191" s="205">
        <v>0</v>
      </c>
      <c r="K191" s="205">
        <v>0</v>
      </c>
      <c r="L191" s="205">
        <v>0</v>
      </c>
      <c r="M191" s="206"/>
      <c r="N191" s="205">
        <v>0.25</v>
      </c>
      <c r="O191" s="205">
        <v>0</v>
      </c>
      <c r="P191" s="205">
        <v>0</v>
      </c>
      <c r="R191" s="101"/>
      <c r="S191" s="101"/>
      <c r="U191" s="101"/>
    </row>
    <row r="192" spans="2:22" x14ac:dyDescent="0.25">
      <c r="B192" s="13"/>
      <c r="C192" s="619"/>
      <c r="D192" s="13" t="s">
        <v>172</v>
      </c>
      <c r="E192" s="13" t="s">
        <v>185</v>
      </c>
      <c r="F192" s="13"/>
      <c r="G192" s="13"/>
      <c r="H192" s="13"/>
      <c r="I192" s="429">
        <v>19.68</v>
      </c>
      <c r="J192" s="207">
        <v>0</v>
      </c>
      <c r="K192" s="207">
        <v>0</v>
      </c>
      <c r="L192" s="207">
        <v>19.68</v>
      </c>
      <c r="M192" s="208"/>
      <c r="N192" s="207">
        <v>0</v>
      </c>
      <c r="O192" s="207">
        <v>0</v>
      </c>
      <c r="P192" s="207">
        <v>0</v>
      </c>
      <c r="R192" s="101"/>
      <c r="S192" s="101"/>
      <c r="U192" s="101"/>
      <c r="V192" s="210"/>
    </row>
    <row r="193" spans="2:22" x14ac:dyDescent="0.25">
      <c r="B193" s="11"/>
      <c r="C193" s="619" t="s">
        <v>343</v>
      </c>
      <c r="D193" s="11" t="s">
        <v>23</v>
      </c>
      <c r="E193" s="11" t="s">
        <v>344</v>
      </c>
      <c r="F193" s="11"/>
      <c r="G193" s="11"/>
      <c r="H193" s="11"/>
      <c r="I193" s="427">
        <v>0.7</v>
      </c>
      <c r="J193" s="203">
        <v>0</v>
      </c>
      <c r="K193" s="203">
        <v>0</v>
      </c>
      <c r="L193" s="203">
        <v>0</v>
      </c>
      <c r="M193" s="204"/>
      <c r="N193" s="203">
        <v>0</v>
      </c>
      <c r="O193" s="203">
        <v>0</v>
      </c>
      <c r="P193" s="203">
        <v>0</v>
      </c>
      <c r="R193" s="101"/>
      <c r="S193" s="101"/>
      <c r="U193" s="101"/>
      <c r="V193" s="210"/>
    </row>
    <row r="194" spans="2:22" ht="14.25" customHeight="1" x14ac:dyDescent="0.25">
      <c r="B194" s="12"/>
      <c r="C194" s="619"/>
      <c r="D194" s="12" t="s">
        <v>27</v>
      </c>
      <c r="E194" s="12" t="s">
        <v>344</v>
      </c>
      <c r="F194" s="12"/>
      <c r="G194" s="12"/>
      <c r="H194" s="12"/>
      <c r="I194" s="428">
        <v>0</v>
      </c>
      <c r="J194" s="205">
        <v>0</v>
      </c>
      <c r="K194" s="205">
        <v>0</v>
      </c>
      <c r="L194" s="205">
        <v>0</v>
      </c>
      <c r="M194" s="206"/>
      <c r="N194" s="205">
        <v>0</v>
      </c>
      <c r="O194" s="205">
        <v>0</v>
      </c>
      <c r="P194" s="205">
        <v>0</v>
      </c>
      <c r="R194" s="101"/>
      <c r="S194" s="101"/>
      <c r="U194" s="101"/>
      <c r="V194" s="210"/>
    </row>
    <row r="195" spans="2:22" x14ac:dyDescent="0.25">
      <c r="B195" s="11"/>
      <c r="C195" s="619" t="s">
        <v>345</v>
      </c>
      <c r="D195" s="11" t="s">
        <v>23</v>
      </c>
      <c r="E195" s="11" t="s">
        <v>346</v>
      </c>
      <c r="F195" s="11"/>
      <c r="G195" s="11"/>
      <c r="H195" s="11"/>
      <c r="I195" s="427">
        <v>0</v>
      </c>
      <c r="J195" s="203">
        <v>0</v>
      </c>
      <c r="K195" s="203">
        <v>0</v>
      </c>
      <c r="L195" s="203">
        <v>0</v>
      </c>
      <c r="M195" s="204"/>
      <c r="N195" s="203">
        <v>0</v>
      </c>
      <c r="O195" s="203">
        <v>0</v>
      </c>
      <c r="P195" s="203">
        <v>0</v>
      </c>
      <c r="R195" s="101"/>
      <c r="S195" s="101"/>
      <c r="U195" s="101"/>
      <c r="V195" s="210"/>
    </row>
    <row r="196" spans="2:22" x14ac:dyDescent="0.25">
      <c r="B196" s="12"/>
      <c r="C196" s="701"/>
      <c r="D196" s="12" t="s">
        <v>27</v>
      </c>
      <c r="E196" s="12" t="s">
        <v>346</v>
      </c>
      <c r="F196" s="12"/>
      <c r="G196" s="12"/>
      <c r="H196" s="12"/>
      <c r="I196" s="428">
        <v>0</v>
      </c>
      <c r="J196" s="205">
        <v>0</v>
      </c>
      <c r="K196" s="205">
        <v>0</v>
      </c>
      <c r="L196" s="205">
        <v>0</v>
      </c>
      <c r="M196" s="206"/>
      <c r="N196" s="205">
        <v>0</v>
      </c>
      <c r="O196" s="205">
        <v>0</v>
      </c>
      <c r="P196" s="205">
        <v>0</v>
      </c>
      <c r="R196" s="101"/>
      <c r="S196" s="101"/>
      <c r="U196" s="101"/>
      <c r="V196" s="210"/>
    </row>
    <row r="197" spans="2:22" x14ac:dyDescent="0.25">
      <c r="B197" s="222"/>
      <c r="C197" s="213" t="s">
        <v>347</v>
      </c>
      <c r="D197" s="222" t="s">
        <v>27</v>
      </c>
      <c r="E197" s="222" t="s">
        <v>348</v>
      </c>
      <c r="F197" s="222"/>
      <c r="G197" s="222"/>
      <c r="H197" s="222"/>
      <c r="I197" s="431">
        <v>0.4</v>
      </c>
      <c r="J197" s="212">
        <v>0</v>
      </c>
      <c r="K197" s="212">
        <v>0</v>
      </c>
      <c r="L197" s="212">
        <v>0</v>
      </c>
      <c r="M197" s="221"/>
      <c r="N197" s="212">
        <v>0.4</v>
      </c>
      <c r="O197" s="212">
        <v>0</v>
      </c>
      <c r="P197" s="212">
        <v>0</v>
      </c>
      <c r="R197" s="101"/>
      <c r="S197" s="101"/>
      <c r="U197" s="101"/>
      <c r="V197" s="210"/>
    </row>
    <row r="198" spans="2:22" x14ac:dyDescent="0.25">
      <c r="B198" s="12"/>
      <c r="C198" s="698" t="s">
        <v>349</v>
      </c>
      <c r="D198" s="12" t="s">
        <v>27</v>
      </c>
      <c r="E198" s="12" t="s">
        <v>187</v>
      </c>
      <c r="F198" s="12"/>
      <c r="G198" s="12"/>
      <c r="H198" s="12"/>
      <c r="I198" s="428">
        <v>14.135</v>
      </c>
      <c r="J198" s="205">
        <v>0</v>
      </c>
      <c r="K198" s="205">
        <v>0</v>
      </c>
      <c r="L198" s="205">
        <v>14</v>
      </c>
      <c r="M198" s="206"/>
      <c r="N198" s="205">
        <v>0.13500000000000001</v>
      </c>
      <c r="O198" s="205"/>
      <c r="P198" s="205"/>
      <c r="R198" s="101"/>
      <c r="S198" s="101"/>
      <c r="U198" s="101"/>
      <c r="V198" s="210"/>
    </row>
    <row r="199" spans="2:22" x14ac:dyDescent="0.25">
      <c r="B199" s="13"/>
      <c r="C199" s="619"/>
      <c r="D199" s="13" t="s">
        <v>172</v>
      </c>
      <c r="E199" s="13" t="s">
        <v>187</v>
      </c>
      <c r="F199" s="13"/>
      <c r="G199" s="13"/>
      <c r="H199" s="13"/>
      <c r="I199" s="429">
        <v>13.48</v>
      </c>
      <c r="J199" s="207">
        <v>0</v>
      </c>
      <c r="K199" s="207">
        <v>0</v>
      </c>
      <c r="L199" s="207">
        <v>0</v>
      </c>
      <c r="M199" s="208"/>
      <c r="N199" s="207">
        <v>13.48</v>
      </c>
      <c r="O199" s="207">
        <v>0</v>
      </c>
      <c r="P199" s="207">
        <v>0</v>
      </c>
      <c r="R199" s="101"/>
      <c r="S199" s="101"/>
      <c r="U199" s="101"/>
      <c r="V199" s="210"/>
    </row>
    <row r="200" spans="2:22" x14ac:dyDescent="0.25">
      <c r="B200" s="11"/>
      <c r="C200" s="619" t="s">
        <v>350</v>
      </c>
      <c r="D200" s="11" t="s">
        <v>23</v>
      </c>
      <c r="E200" s="11" t="s">
        <v>189</v>
      </c>
      <c r="F200" s="11"/>
      <c r="G200" s="11"/>
      <c r="H200" s="11"/>
      <c r="I200" s="427">
        <v>1.845</v>
      </c>
      <c r="J200" s="203">
        <v>0</v>
      </c>
      <c r="K200" s="203">
        <v>0</v>
      </c>
      <c r="L200" s="203">
        <v>0</v>
      </c>
      <c r="M200" s="204"/>
      <c r="N200" s="203">
        <v>0</v>
      </c>
      <c r="O200" s="203">
        <v>0</v>
      </c>
      <c r="P200" s="203">
        <v>0</v>
      </c>
      <c r="R200" s="101"/>
      <c r="S200" s="101"/>
      <c r="U200" s="101"/>
      <c r="V200" s="210"/>
    </row>
    <row r="201" spans="2:22" x14ac:dyDescent="0.25">
      <c r="B201" s="12"/>
      <c r="C201" s="619"/>
      <c r="D201" s="12" t="s">
        <v>27</v>
      </c>
      <c r="E201" s="12" t="s">
        <v>189</v>
      </c>
      <c r="F201" s="12"/>
      <c r="G201" s="12"/>
      <c r="H201" s="12"/>
      <c r="I201" s="428">
        <v>108.68</v>
      </c>
      <c r="J201" s="205">
        <v>0</v>
      </c>
      <c r="K201" s="205">
        <v>0</v>
      </c>
      <c r="L201" s="205">
        <v>108.68</v>
      </c>
      <c r="M201" s="206"/>
      <c r="N201" s="205">
        <v>0</v>
      </c>
      <c r="O201" s="205">
        <v>0</v>
      </c>
      <c r="P201" s="205">
        <v>0</v>
      </c>
      <c r="R201" s="101"/>
      <c r="S201" s="101"/>
      <c r="U201" s="101"/>
      <c r="V201" s="210"/>
    </row>
    <row r="202" spans="2:22" x14ac:dyDescent="0.25">
      <c r="B202" s="11"/>
      <c r="C202" s="619" t="s">
        <v>351</v>
      </c>
      <c r="D202" s="11" t="s">
        <v>23</v>
      </c>
      <c r="E202" s="11" t="s">
        <v>191</v>
      </c>
      <c r="F202" s="11"/>
      <c r="G202" s="11"/>
      <c r="H202" s="11"/>
      <c r="I202" s="427">
        <v>171.38200000000001</v>
      </c>
      <c r="J202" s="203">
        <v>0</v>
      </c>
      <c r="K202" s="203">
        <v>0</v>
      </c>
      <c r="L202" s="203">
        <v>28.86</v>
      </c>
      <c r="M202" s="204"/>
      <c r="N202" s="203">
        <v>101.77</v>
      </c>
      <c r="O202" s="203">
        <v>0</v>
      </c>
      <c r="P202" s="203">
        <v>25.44</v>
      </c>
      <c r="R202" s="101"/>
      <c r="S202" s="101"/>
      <c r="U202" s="101"/>
    </row>
    <row r="203" spans="2:22" x14ac:dyDescent="0.25">
      <c r="B203" s="12"/>
      <c r="C203" s="619"/>
      <c r="D203" s="12" t="s">
        <v>27</v>
      </c>
      <c r="E203" s="12" t="s">
        <v>191</v>
      </c>
      <c r="F203" s="12"/>
      <c r="G203" s="12"/>
      <c r="H203" s="12"/>
      <c r="I203" s="428">
        <v>550.38</v>
      </c>
      <c r="J203" s="205">
        <v>0</v>
      </c>
      <c r="K203" s="205">
        <v>0</v>
      </c>
      <c r="L203" s="205">
        <v>433.34</v>
      </c>
      <c r="M203" s="206"/>
      <c r="N203" s="205">
        <v>89</v>
      </c>
      <c r="O203" s="205">
        <v>0</v>
      </c>
      <c r="P203" s="205">
        <v>0</v>
      </c>
      <c r="R203" s="101"/>
      <c r="S203" s="101"/>
      <c r="U203" s="101"/>
    </row>
    <row r="204" spans="2:22" x14ac:dyDescent="0.25">
      <c r="B204" s="12"/>
      <c r="C204" s="619"/>
      <c r="D204" s="12" t="s">
        <v>26</v>
      </c>
      <c r="E204" s="12" t="s">
        <v>191</v>
      </c>
      <c r="F204" s="12"/>
      <c r="G204" s="12"/>
      <c r="H204" s="12"/>
      <c r="I204" s="428">
        <v>17</v>
      </c>
      <c r="J204" s="205">
        <v>0</v>
      </c>
      <c r="K204" s="205">
        <v>0</v>
      </c>
      <c r="L204" s="205">
        <v>17</v>
      </c>
      <c r="M204" s="206"/>
      <c r="N204" s="205">
        <v>0</v>
      </c>
      <c r="O204" s="205">
        <v>0</v>
      </c>
      <c r="P204" s="205">
        <v>0</v>
      </c>
      <c r="R204" s="101"/>
      <c r="S204" s="101"/>
      <c r="U204" s="101"/>
    </row>
    <row r="205" spans="2:22" x14ac:dyDescent="0.25">
      <c r="B205" s="13"/>
      <c r="C205" s="619"/>
      <c r="D205" s="13" t="s">
        <v>172</v>
      </c>
      <c r="E205" s="13" t="s">
        <v>191</v>
      </c>
      <c r="F205" s="13"/>
      <c r="G205" s="13"/>
      <c r="H205" s="13"/>
      <c r="I205" s="429">
        <v>419.34399999999999</v>
      </c>
      <c r="J205" s="207">
        <v>0</v>
      </c>
      <c r="K205" s="207">
        <v>0</v>
      </c>
      <c r="L205" s="207">
        <v>393.74</v>
      </c>
      <c r="M205" s="208"/>
      <c r="N205" s="207">
        <v>25.423999999999999</v>
      </c>
      <c r="O205" s="207">
        <v>0</v>
      </c>
      <c r="P205" s="207">
        <v>0</v>
      </c>
      <c r="R205" s="101"/>
      <c r="S205" s="101"/>
      <c r="U205" s="101"/>
    </row>
    <row r="206" spans="2:22" x14ac:dyDescent="0.25">
      <c r="B206" s="11"/>
      <c r="C206" s="619" t="s">
        <v>352</v>
      </c>
      <c r="D206" s="11" t="s">
        <v>23</v>
      </c>
      <c r="E206" s="11" t="s">
        <v>193</v>
      </c>
      <c r="F206" s="11"/>
      <c r="G206" s="11"/>
      <c r="H206" s="11"/>
      <c r="I206" s="427">
        <v>1.52</v>
      </c>
      <c r="J206" s="203">
        <v>0</v>
      </c>
      <c r="K206" s="203">
        <v>0</v>
      </c>
      <c r="L206" s="203">
        <v>0.02</v>
      </c>
      <c r="M206" s="204"/>
      <c r="N206" s="203">
        <v>0</v>
      </c>
      <c r="O206" s="203">
        <v>0</v>
      </c>
      <c r="P206" s="203">
        <v>0</v>
      </c>
      <c r="R206" s="101"/>
      <c r="S206" s="101"/>
      <c r="U206" s="101"/>
    </row>
    <row r="207" spans="2:22" x14ac:dyDescent="0.25">
      <c r="B207" s="12"/>
      <c r="C207" s="619"/>
      <c r="D207" s="12" t="s">
        <v>27</v>
      </c>
      <c r="E207" s="12" t="s">
        <v>193</v>
      </c>
      <c r="F207" s="12"/>
      <c r="G207" s="12"/>
      <c r="H207" s="12"/>
      <c r="I207" s="428">
        <v>9</v>
      </c>
      <c r="J207" s="205">
        <v>0</v>
      </c>
      <c r="K207" s="205">
        <v>0</v>
      </c>
      <c r="L207" s="205">
        <v>6</v>
      </c>
      <c r="M207" s="206"/>
      <c r="N207" s="205">
        <v>0</v>
      </c>
      <c r="O207" s="205">
        <v>0</v>
      </c>
      <c r="P207" s="205">
        <v>0</v>
      </c>
      <c r="R207" s="101"/>
      <c r="S207" s="101"/>
      <c r="U207" s="101"/>
    </row>
    <row r="208" spans="2:22" x14ac:dyDescent="0.25">
      <c r="B208" s="172" t="s">
        <v>194</v>
      </c>
      <c r="C208" s="173" t="s">
        <v>195</v>
      </c>
      <c r="D208" s="174"/>
      <c r="E208" s="174"/>
      <c r="F208" s="174"/>
      <c r="G208" s="174"/>
      <c r="H208" s="175"/>
      <c r="I208" s="394">
        <f t="shared" ref="I208:P208" si="12">SUM(I209:I247)</f>
        <v>745967.30799999984</v>
      </c>
      <c r="J208" s="223">
        <f t="shared" si="12"/>
        <v>166.19</v>
      </c>
      <c r="K208" s="223">
        <f t="shared" si="12"/>
        <v>1313.29</v>
      </c>
      <c r="L208" s="223">
        <f t="shared" si="12"/>
        <v>168988.57</v>
      </c>
      <c r="M208" s="223">
        <f t="shared" si="12"/>
        <v>0</v>
      </c>
      <c r="N208" s="223">
        <f t="shared" si="12"/>
        <v>13695.655999999999</v>
      </c>
      <c r="O208" s="223">
        <f t="shared" si="12"/>
        <v>1011.6800000000001</v>
      </c>
      <c r="P208" s="223">
        <f t="shared" si="12"/>
        <v>22539.329000000002</v>
      </c>
      <c r="R208" s="101"/>
      <c r="S208" s="101"/>
      <c r="U208" s="101"/>
    </row>
    <row r="209" spans="2:23" x14ac:dyDescent="0.25">
      <c r="B209" s="11"/>
      <c r="C209" s="619" t="s">
        <v>353</v>
      </c>
      <c r="D209" s="11" t="s">
        <v>23</v>
      </c>
      <c r="E209" s="11" t="s">
        <v>197</v>
      </c>
      <c r="F209" s="11"/>
      <c r="G209" s="11"/>
      <c r="H209" s="11"/>
      <c r="I209" s="427">
        <v>165.91200000000001</v>
      </c>
      <c r="J209" s="203">
        <v>0</v>
      </c>
      <c r="K209" s="203">
        <v>0</v>
      </c>
      <c r="L209" s="203">
        <v>0</v>
      </c>
      <c r="M209" s="204"/>
      <c r="N209" s="203">
        <v>35.487000000000002</v>
      </c>
      <c r="O209" s="203">
        <v>0</v>
      </c>
      <c r="P209" s="203">
        <v>125.675</v>
      </c>
      <c r="R209" s="101"/>
      <c r="S209" s="101"/>
      <c r="U209" s="101"/>
    </row>
    <row r="210" spans="2:23" x14ac:dyDescent="0.25">
      <c r="B210" s="12"/>
      <c r="C210" s="619"/>
      <c r="D210" s="12" t="s">
        <v>27</v>
      </c>
      <c r="E210" s="12" t="s">
        <v>197</v>
      </c>
      <c r="F210" s="12"/>
      <c r="G210" s="12"/>
      <c r="H210" s="12"/>
      <c r="I210" s="428">
        <v>3837.3339999999998</v>
      </c>
      <c r="J210" s="205">
        <v>91.23</v>
      </c>
      <c r="K210" s="205">
        <v>0.27200000000000002</v>
      </c>
      <c r="L210" s="205">
        <v>259.12400000000002</v>
      </c>
      <c r="M210" s="206"/>
      <c r="N210" s="205">
        <v>144.346</v>
      </c>
      <c r="O210" s="205">
        <v>9.2530000000000001</v>
      </c>
      <c r="P210" s="205">
        <v>3405.7809999999999</v>
      </c>
      <c r="R210" s="101"/>
      <c r="S210" s="101"/>
      <c r="U210" s="101"/>
    </row>
    <row r="211" spans="2:23" x14ac:dyDescent="0.25">
      <c r="B211" s="12"/>
      <c r="C211" s="619"/>
      <c r="D211" s="12" t="s">
        <v>26</v>
      </c>
      <c r="E211" s="12" t="s">
        <v>197</v>
      </c>
      <c r="F211" s="12"/>
      <c r="G211" s="12"/>
      <c r="H211" s="12"/>
      <c r="I211" s="428">
        <v>37</v>
      </c>
      <c r="J211" s="205">
        <v>0</v>
      </c>
      <c r="K211" s="205">
        <v>0</v>
      </c>
      <c r="L211" s="205">
        <v>12</v>
      </c>
      <c r="M211" s="206"/>
      <c r="N211" s="205">
        <v>0</v>
      </c>
      <c r="O211" s="205">
        <v>0</v>
      </c>
      <c r="P211" s="205">
        <v>3.12</v>
      </c>
      <c r="R211" s="101"/>
      <c r="S211" s="101"/>
      <c r="U211" s="101"/>
    </row>
    <row r="212" spans="2:23" x14ac:dyDescent="0.25">
      <c r="B212" s="13"/>
      <c r="C212" s="619"/>
      <c r="D212" s="13" t="s">
        <v>172</v>
      </c>
      <c r="E212" s="13" t="s">
        <v>197</v>
      </c>
      <c r="F212" s="13"/>
      <c r="G212" s="13"/>
      <c r="H212" s="13"/>
      <c r="I212" s="429">
        <v>369.47399999999999</v>
      </c>
      <c r="J212" s="207">
        <v>0</v>
      </c>
      <c r="K212" s="207">
        <v>0</v>
      </c>
      <c r="L212" s="207">
        <v>9.14</v>
      </c>
      <c r="M212" s="208"/>
      <c r="N212" s="207">
        <v>11.64</v>
      </c>
      <c r="O212" s="207">
        <v>0.17799999999999999</v>
      </c>
      <c r="P212" s="207">
        <v>345.15600000000001</v>
      </c>
      <c r="R212" s="101"/>
      <c r="S212" s="101"/>
      <c r="U212" s="101"/>
    </row>
    <row r="213" spans="2:23" x14ac:dyDescent="0.25">
      <c r="B213" s="11"/>
      <c r="C213" s="619" t="s">
        <v>354</v>
      </c>
      <c r="D213" s="11" t="s">
        <v>23</v>
      </c>
      <c r="E213" s="11" t="s">
        <v>201</v>
      </c>
      <c r="F213" s="11"/>
      <c r="G213" s="11"/>
      <c r="H213" s="11"/>
      <c r="I213" s="427">
        <v>4</v>
      </c>
      <c r="J213" s="203">
        <v>0</v>
      </c>
      <c r="K213" s="203">
        <v>0</v>
      </c>
      <c r="L213" s="203">
        <v>0</v>
      </c>
      <c r="M213" s="204"/>
      <c r="N213" s="203">
        <v>0</v>
      </c>
      <c r="O213" s="203">
        <v>0</v>
      </c>
      <c r="P213" s="203">
        <v>2</v>
      </c>
      <c r="R213" s="101"/>
      <c r="S213" s="101"/>
      <c r="U213" s="101"/>
    </row>
    <row r="214" spans="2:23" x14ac:dyDescent="0.25">
      <c r="B214" s="12"/>
      <c r="C214" s="619"/>
      <c r="D214" s="12" t="s">
        <v>27</v>
      </c>
      <c r="E214" s="12" t="s">
        <v>201</v>
      </c>
      <c r="F214" s="12"/>
      <c r="G214" s="12"/>
      <c r="H214" s="12"/>
      <c r="I214" s="428">
        <v>10.093999999999999</v>
      </c>
      <c r="J214" s="205">
        <v>0</v>
      </c>
      <c r="K214" s="205">
        <v>0</v>
      </c>
      <c r="L214" s="205">
        <v>7.62</v>
      </c>
      <c r="M214" s="206"/>
      <c r="N214" s="205">
        <v>0</v>
      </c>
      <c r="O214" s="205">
        <v>0</v>
      </c>
      <c r="P214" s="205">
        <v>2.4740000000000002</v>
      </c>
      <c r="R214" s="101"/>
      <c r="S214" s="101"/>
      <c r="U214" s="101"/>
    </row>
    <row r="215" spans="2:23" x14ac:dyDescent="0.25">
      <c r="B215" s="11"/>
      <c r="C215" s="619" t="s">
        <v>355</v>
      </c>
      <c r="D215" s="11" t="s">
        <v>23</v>
      </c>
      <c r="E215" s="11" t="s">
        <v>205</v>
      </c>
      <c r="F215" s="11"/>
      <c r="G215" s="11"/>
      <c r="H215" s="427">
        <v>255.82</v>
      </c>
      <c r="I215" s="427"/>
      <c r="J215" s="203">
        <v>0</v>
      </c>
      <c r="K215" s="203">
        <v>0</v>
      </c>
      <c r="L215" s="203">
        <v>0</v>
      </c>
      <c r="M215" s="204"/>
      <c r="N215" s="203">
        <v>2.6</v>
      </c>
      <c r="O215" s="203">
        <v>0</v>
      </c>
      <c r="P215" s="203">
        <v>227.22</v>
      </c>
      <c r="R215" s="101"/>
      <c r="S215" s="101"/>
      <c r="U215" s="101"/>
    </row>
    <row r="216" spans="2:23" x14ac:dyDescent="0.25">
      <c r="B216" s="12"/>
      <c r="C216" s="619"/>
      <c r="D216" s="12" t="s">
        <v>27</v>
      </c>
      <c r="E216" s="12" t="s">
        <v>205</v>
      </c>
      <c r="F216" s="12"/>
      <c r="G216" s="12"/>
      <c r="H216" s="428">
        <v>2171.7190000000001</v>
      </c>
      <c r="I216" s="485">
        <v>536338</v>
      </c>
      <c r="J216" s="205">
        <v>0</v>
      </c>
      <c r="K216" s="205">
        <v>0</v>
      </c>
      <c r="L216" s="205">
        <v>136.85</v>
      </c>
      <c r="M216" s="206"/>
      <c r="N216" s="205">
        <v>5.46</v>
      </c>
      <c r="O216" s="205">
        <v>0</v>
      </c>
      <c r="P216" s="205">
        <v>2008.24</v>
      </c>
      <c r="R216" s="101"/>
      <c r="S216" s="101"/>
      <c r="U216" s="101"/>
    </row>
    <row r="217" spans="2:23" x14ac:dyDescent="0.25">
      <c r="B217" s="12"/>
      <c r="C217" s="619"/>
      <c r="D217" s="12" t="s">
        <v>26</v>
      </c>
      <c r="E217" s="12" t="s">
        <v>205</v>
      </c>
      <c r="F217" s="12"/>
      <c r="G217" s="12"/>
      <c r="H217" s="428">
        <v>121.65</v>
      </c>
      <c r="I217" s="428"/>
      <c r="J217" s="205">
        <v>0</v>
      </c>
      <c r="K217" s="205">
        <v>0</v>
      </c>
      <c r="L217" s="205">
        <v>70.16</v>
      </c>
      <c r="M217" s="206"/>
      <c r="N217" s="205">
        <v>6</v>
      </c>
      <c r="O217" s="205">
        <v>5.0199999999999996</v>
      </c>
      <c r="P217" s="205">
        <v>0.41</v>
      </c>
      <c r="R217" s="101"/>
      <c r="S217" s="101"/>
      <c r="U217" s="101"/>
    </row>
    <row r="218" spans="2:23" x14ac:dyDescent="0.25">
      <c r="B218" s="13"/>
      <c r="C218" s="619"/>
      <c r="D218" s="13" t="s">
        <v>172</v>
      </c>
      <c r="E218" s="13" t="s">
        <v>205</v>
      </c>
      <c r="F218" s="13"/>
      <c r="G218" s="13"/>
      <c r="H218" s="429">
        <v>19.5</v>
      </c>
      <c r="I218" s="429"/>
      <c r="J218" s="207">
        <v>0</v>
      </c>
      <c r="K218" s="207">
        <v>18.739999999999998</v>
      </c>
      <c r="L218" s="207">
        <v>0</v>
      </c>
      <c r="M218" s="208"/>
      <c r="N218" s="207">
        <v>20.239999999999998</v>
      </c>
      <c r="O218" s="207">
        <v>0</v>
      </c>
      <c r="P218" s="207">
        <v>16</v>
      </c>
      <c r="R218" s="101"/>
      <c r="S218" s="101"/>
      <c r="U218" s="101"/>
    </row>
    <row r="219" spans="2:23" x14ac:dyDescent="0.25">
      <c r="B219" s="11"/>
      <c r="C219" s="619" t="s">
        <v>356</v>
      </c>
      <c r="D219" s="11" t="s">
        <v>23</v>
      </c>
      <c r="E219" s="11" t="s">
        <v>210</v>
      </c>
      <c r="F219" s="11"/>
      <c r="G219" s="11"/>
      <c r="H219" s="11"/>
      <c r="I219" s="427">
        <v>68.900000000000006</v>
      </c>
      <c r="J219" s="203">
        <v>0</v>
      </c>
      <c r="K219" s="203">
        <v>0</v>
      </c>
      <c r="L219" s="203">
        <v>0</v>
      </c>
      <c r="M219" s="204"/>
      <c r="N219" s="203">
        <v>55.4</v>
      </c>
      <c r="O219" s="203">
        <v>0</v>
      </c>
      <c r="P219" s="203">
        <v>0</v>
      </c>
      <c r="R219" s="101"/>
      <c r="S219" s="101"/>
      <c r="U219" s="101"/>
    </row>
    <row r="220" spans="2:23" x14ac:dyDescent="0.25">
      <c r="B220" s="12"/>
      <c r="C220" s="619"/>
      <c r="D220" s="12" t="s">
        <v>27</v>
      </c>
      <c r="E220" s="12" t="s">
        <v>210</v>
      </c>
      <c r="F220" s="12"/>
      <c r="G220" s="12"/>
      <c r="H220" s="12"/>
      <c r="I220" s="428">
        <v>140.94</v>
      </c>
      <c r="J220" s="205">
        <v>0</v>
      </c>
      <c r="K220" s="205">
        <v>0</v>
      </c>
      <c r="L220" s="205">
        <v>23</v>
      </c>
      <c r="M220" s="206"/>
      <c r="N220" s="205">
        <v>78.8</v>
      </c>
      <c r="O220" s="205">
        <v>0</v>
      </c>
      <c r="P220" s="205">
        <v>3.46</v>
      </c>
      <c r="R220" s="101"/>
      <c r="S220" s="101"/>
      <c r="U220" s="101"/>
    </row>
    <row r="221" spans="2:23" x14ac:dyDescent="0.25">
      <c r="B221" s="12"/>
      <c r="C221" s="619"/>
      <c r="D221" s="12" t="s">
        <v>26</v>
      </c>
      <c r="E221" s="12" t="s">
        <v>210</v>
      </c>
      <c r="F221" s="12"/>
      <c r="G221" s="12"/>
      <c r="H221" s="12"/>
      <c r="I221" s="428">
        <v>8</v>
      </c>
      <c r="J221" s="205">
        <v>0</v>
      </c>
      <c r="K221" s="205">
        <v>0</v>
      </c>
      <c r="L221" s="205">
        <v>8</v>
      </c>
      <c r="M221" s="206"/>
      <c r="N221" s="205">
        <v>0</v>
      </c>
      <c r="O221" s="205">
        <v>0</v>
      </c>
      <c r="P221" s="205">
        <v>0</v>
      </c>
      <c r="R221" s="101"/>
      <c r="S221" s="101"/>
      <c r="T221" s="224"/>
      <c r="U221" s="101"/>
      <c r="V221" s="224"/>
      <c r="W221" s="225"/>
    </row>
    <row r="222" spans="2:23" x14ac:dyDescent="0.25">
      <c r="B222" s="11"/>
      <c r="C222" s="619" t="s">
        <v>357</v>
      </c>
      <c r="D222" s="11" t="s">
        <v>23</v>
      </c>
      <c r="E222" s="11" t="s">
        <v>212</v>
      </c>
      <c r="F222" s="11"/>
      <c r="G222" s="11"/>
      <c r="H222" s="11"/>
      <c r="I222" s="427">
        <v>117.84</v>
      </c>
      <c r="J222" s="203">
        <v>0</v>
      </c>
      <c r="K222" s="203">
        <v>0</v>
      </c>
      <c r="L222" s="203">
        <v>0</v>
      </c>
      <c r="M222" s="204"/>
      <c r="N222" s="203">
        <v>105.74</v>
      </c>
      <c r="O222" s="203">
        <v>0</v>
      </c>
      <c r="P222" s="203">
        <v>0</v>
      </c>
      <c r="R222" s="101"/>
      <c r="S222" s="101"/>
      <c r="U222" s="101"/>
    </row>
    <row r="223" spans="2:23" x14ac:dyDescent="0.25">
      <c r="B223" s="12"/>
      <c r="C223" s="619"/>
      <c r="D223" s="12" t="s">
        <v>27</v>
      </c>
      <c r="E223" s="12" t="s">
        <v>212</v>
      </c>
      <c r="F223" s="12"/>
      <c r="G223" s="12"/>
      <c r="H223" s="12"/>
      <c r="I223" s="428">
        <v>243.14100000000002</v>
      </c>
      <c r="J223" s="205">
        <v>0</v>
      </c>
      <c r="K223" s="205">
        <v>0</v>
      </c>
      <c r="L223" s="205">
        <v>194.126</v>
      </c>
      <c r="M223" s="206"/>
      <c r="N223" s="205">
        <v>4.95</v>
      </c>
      <c r="O223" s="205">
        <v>0</v>
      </c>
      <c r="P223" s="205">
        <v>0</v>
      </c>
      <c r="R223" s="101"/>
      <c r="S223" s="101"/>
      <c r="U223" s="101"/>
    </row>
    <row r="224" spans="2:23" x14ac:dyDescent="0.25">
      <c r="B224" s="13"/>
      <c r="C224" s="619"/>
      <c r="D224" s="13" t="s">
        <v>172</v>
      </c>
      <c r="E224" s="13" t="s">
        <v>212</v>
      </c>
      <c r="F224" s="13"/>
      <c r="G224" s="13"/>
      <c r="H224" s="13"/>
      <c r="I224" s="429">
        <v>66.424999999999997</v>
      </c>
      <c r="J224" s="207">
        <v>0</v>
      </c>
      <c r="K224" s="207">
        <v>0</v>
      </c>
      <c r="L224" s="207">
        <v>64.319999999999993</v>
      </c>
      <c r="M224" s="208"/>
      <c r="N224" s="207">
        <v>1.105</v>
      </c>
      <c r="O224" s="207">
        <v>0</v>
      </c>
      <c r="P224" s="207">
        <v>0</v>
      </c>
      <c r="R224" s="101"/>
      <c r="S224" s="101"/>
      <c r="T224" s="224"/>
      <c r="U224" s="101"/>
    </row>
    <row r="225" spans="2:21" x14ac:dyDescent="0.25">
      <c r="B225" s="11"/>
      <c r="C225" s="619" t="s">
        <v>358</v>
      </c>
      <c r="D225" s="11" t="s">
        <v>23</v>
      </c>
      <c r="E225" s="11" t="s">
        <v>214</v>
      </c>
      <c r="F225" s="11"/>
      <c r="G225" s="11"/>
      <c r="H225" s="11"/>
      <c r="I225" s="427">
        <v>141.1</v>
      </c>
      <c r="J225" s="203">
        <v>3</v>
      </c>
      <c r="K225" s="203">
        <v>0</v>
      </c>
      <c r="L225" s="203">
        <v>39</v>
      </c>
      <c r="M225" s="204"/>
      <c r="N225" s="203">
        <v>0.6</v>
      </c>
      <c r="O225" s="203">
        <v>55.5</v>
      </c>
      <c r="P225" s="203">
        <v>20</v>
      </c>
      <c r="R225" s="101"/>
      <c r="S225" s="101"/>
      <c r="T225" s="101"/>
      <c r="U225" s="101"/>
    </row>
    <row r="226" spans="2:21" x14ac:dyDescent="0.25">
      <c r="B226" s="12"/>
      <c r="C226" s="619"/>
      <c r="D226" s="12" t="s">
        <v>27</v>
      </c>
      <c r="E226" s="12" t="s">
        <v>214</v>
      </c>
      <c r="F226" s="12"/>
      <c r="G226" s="12"/>
      <c r="H226" s="12"/>
      <c r="I226" s="428">
        <v>4771.1010000000006</v>
      </c>
      <c r="J226" s="205">
        <v>0</v>
      </c>
      <c r="K226" s="205">
        <v>0</v>
      </c>
      <c r="L226" s="205">
        <v>1861.17</v>
      </c>
      <c r="M226" s="206"/>
      <c r="N226" s="205">
        <v>341</v>
      </c>
      <c r="O226" s="205">
        <v>123.18</v>
      </c>
      <c r="P226" s="205">
        <v>1756.2909999999999</v>
      </c>
      <c r="R226" s="101"/>
      <c r="S226" s="101"/>
      <c r="U226" s="101"/>
    </row>
    <row r="227" spans="2:21" x14ac:dyDescent="0.25">
      <c r="B227" s="12"/>
      <c r="C227" s="619"/>
      <c r="D227" s="12" t="s">
        <v>26</v>
      </c>
      <c r="E227" s="12" t="s">
        <v>214</v>
      </c>
      <c r="F227" s="12"/>
      <c r="G227" s="12"/>
      <c r="H227" s="12"/>
      <c r="I227" s="428">
        <v>15.5</v>
      </c>
      <c r="J227" s="205">
        <v>0</v>
      </c>
      <c r="K227" s="205">
        <v>0</v>
      </c>
      <c r="L227" s="205">
        <v>0</v>
      </c>
      <c r="M227" s="206"/>
      <c r="N227" s="205">
        <v>0.5</v>
      </c>
      <c r="O227" s="205">
        <v>15</v>
      </c>
      <c r="P227" s="205">
        <v>0</v>
      </c>
      <c r="R227" s="101"/>
      <c r="S227" s="101"/>
      <c r="U227" s="101"/>
    </row>
    <row r="228" spans="2:21" x14ac:dyDescent="0.25">
      <c r="B228" s="13"/>
      <c r="C228" s="619"/>
      <c r="D228" s="13" t="s">
        <v>172</v>
      </c>
      <c r="E228" s="13" t="s">
        <v>214</v>
      </c>
      <c r="F228" s="13"/>
      <c r="G228" s="13"/>
      <c r="H228" s="13"/>
      <c r="I228" s="429">
        <v>320.16000000000003</v>
      </c>
      <c r="J228" s="207">
        <v>0</v>
      </c>
      <c r="K228" s="207">
        <v>0</v>
      </c>
      <c r="L228" s="207">
        <v>41.74</v>
      </c>
      <c r="M228" s="208"/>
      <c r="N228" s="207">
        <v>0.06</v>
      </c>
      <c r="O228" s="207">
        <v>109.86</v>
      </c>
      <c r="P228" s="207">
        <v>168.5</v>
      </c>
      <c r="R228" s="101"/>
      <c r="S228" s="101"/>
      <c r="U228" s="101"/>
    </row>
    <row r="229" spans="2:21" x14ac:dyDescent="0.25">
      <c r="B229" s="11"/>
      <c r="C229" s="619" t="s">
        <v>359</v>
      </c>
      <c r="D229" s="11" t="s">
        <v>23</v>
      </c>
      <c r="E229" s="11" t="s">
        <v>216</v>
      </c>
      <c r="F229" s="11"/>
      <c r="G229" s="11"/>
      <c r="H229" s="11"/>
      <c r="I229" s="427">
        <v>103.14700000000001</v>
      </c>
      <c r="J229" s="203">
        <v>0</v>
      </c>
      <c r="K229" s="203">
        <v>0</v>
      </c>
      <c r="L229" s="203">
        <v>16</v>
      </c>
      <c r="M229" s="204"/>
      <c r="N229" s="203">
        <v>52.76</v>
      </c>
      <c r="O229" s="203">
        <v>0</v>
      </c>
      <c r="P229" s="203">
        <v>0.5</v>
      </c>
      <c r="R229" s="101"/>
      <c r="S229" s="101"/>
      <c r="U229" s="101"/>
    </row>
    <row r="230" spans="2:21" x14ac:dyDescent="0.25">
      <c r="B230" s="12"/>
      <c r="C230" s="619"/>
      <c r="D230" s="12" t="s">
        <v>27</v>
      </c>
      <c r="E230" s="12" t="s">
        <v>216</v>
      </c>
      <c r="F230" s="12"/>
      <c r="G230" s="12"/>
      <c r="H230" s="12"/>
      <c r="I230" s="428">
        <v>7287.7569999999996</v>
      </c>
      <c r="J230" s="205">
        <v>0</v>
      </c>
      <c r="K230" s="205">
        <v>1.0529999999999999</v>
      </c>
      <c r="L230" s="205">
        <v>6226.509</v>
      </c>
      <c r="M230" s="206"/>
      <c r="N230" s="205">
        <v>516.74</v>
      </c>
      <c r="O230" s="205">
        <v>0</v>
      </c>
      <c r="P230" s="205">
        <v>32.840000000000003</v>
      </c>
      <c r="R230" s="101"/>
      <c r="S230" s="101"/>
      <c r="U230" s="101"/>
    </row>
    <row r="231" spans="2:21" x14ac:dyDescent="0.25">
      <c r="B231" s="12"/>
      <c r="C231" s="619"/>
      <c r="D231" s="12" t="s">
        <v>26</v>
      </c>
      <c r="E231" s="12" t="s">
        <v>216</v>
      </c>
      <c r="F231" s="12"/>
      <c r="G231" s="12"/>
      <c r="H231" s="12"/>
      <c r="I231" s="428">
        <v>198.46</v>
      </c>
      <c r="J231" s="205">
        <v>0</v>
      </c>
      <c r="K231" s="205">
        <v>0</v>
      </c>
      <c r="L231" s="205">
        <v>174.06</v>
      </c>
      <c r="M231" s="206"/>
      <c r="N231" s="205">
        <v>0.5</v>
      </c>
      <c r="O231" s="205">
        <v>0</v>
      </c>
      <c r="P231" s="205">
        <v>0</v>
      </c>
      <c r="R231" s="101"/>
      <c r="S231" s="101"/>
      <c r="U231" s="101"/>
    </row>
    <row r="232" spans="2:21" x14ac:dyDescent="0.25">
      <c r="B232" s="13"/>
      <c r="C232" s="619"/>
      <c r="D232" s="13" t="s">
        <v>172</v>
      </c>
      <c r="E232" s="13" t="s">
        <v>216</v>
      </c>
      <c r="F232" s="13"/>
      <c r="G232" s="13"/>
      <c r="H232" s="13"/>
      <c r="I232" s="429">
        <v>235.62</v>
      </c>
      <c r="J232" s="207">
        <v>0</v>
      </c>
      <c r="K232" s="207">
        <v>0</v>
      </c>
      <c r="L232" s="207">
        <v>220.16</v>
      </c>
      <c r="M232" s="208"/>
      <c r="N232" s="207">
        <v>11.36</v>
      </c>
      <c r="O232" s="207">
        <v>0</v>
      </c>
      <c r="P232" s="207">
        <v>0</v>
      </c>
      <c r="R232" s="101"/>
      <c r="S232" s="101"/>
      <c r="U232" s="101"/>
    </row>
    <row r="233" spans="2:21" x14ac:dyDescent="0.25">
      <c r="B233" s="11"/>
      <c r="C233" s="213" t="s">
        <v>360</v>
      </c>
      <c r="D233" s="11" t="s">
        <v>23</v>
      </c>
      <c r="E233" s="11" t="s">
        <v>218</v>
      </c>
      <c r="F233" s="11"/>
      <c r="G233" s="11"/>
      <c r="H233" s="11"/>
      <c r="I233" s="427">
        <v>0</v>
      </c>
      <c r="J233" s="203">
        <v>0</v>
      </c>
      <c r="K233" s="203">
        <v>16.815000000000001</v>
      </c>
      <c r="L233" s="203">
        <v>0</v>
      </c>
      <c r="M233" s="204"/>
      <c r="N233" s="203">
        <v>0</v>
      </c>
      <c r="O233" s="203">
        <v>0</v>
      </c>
      <c r="P233" s="203">
        <v>16.815000000000001</v>
      </c>
      <c r="R233" s="101"/>
      <c r="S233" s="101"/>
      <c r="U233" s="101"/>
    </row>
    <row r="234" spans="2:21" x14ac:dyDescent="0.25">
      <c r="B234" s="11"/>
      <c r="C234" s="619" t="s">
        <v>361</v>
      </c>
      <c r="D234" s="11" t="s">
        <v>23</v>
      </c>
      <c r="E234" s="11" t="s">
        <v>222</v>
      </c>
      <c r="F234" s="11"/>
      <c r="G234" s="11"/>
      <c r="H234" s="11"/>
      <c r="I234" s="427">
        <v>362.52</v>
      </c>
      <c r="J234" s="203">
        <v>0</v>
      </c>
      <c r="K234" s="203">
        <v>0</v>
      </c>
      <c r="L234" s="203">
        <v>77.739999999999995</v>
      </c>
      <c r="M234" s="204"/>
      <c r="N234" s="203">
        <v>7.28</v>
      </c>
      <c r="O234" s="203">
        <v>0</v>
      </c>
      <c r="P234" s="203">
        <v>123.5</v>
      </c>
      <c r="R234" s="101"/>
      <c r="S234" s="101"/>
      <c r="U234" s="101"/>
    </row>
    <row r="235" spans="2:21" x14ac:dyDescent="0.25">
      <c r="B235" s="12"/>
      <c r="C235" s="619"/>
      <c r="D235" s="12" t="s">
        <v>27</v>
      </c>
      <c r="E235" s="12" t="s">
        <v>222</v>
      </c>
      <c r="F235" s="12"/>
      <c r="G235" s="12"/>
      <c r="H235" s="12"/>
      <c r="I235" s="428">
        <v>3609.5810000000001</v>
      </c>
      <c r="J235" s="205">
        <v>0</v>
      </c>
      <c r="K235" s="205">
        <v>0</v>
      </c>
      <c r="L235" s="205">
        <v>2791.364</v>
      </c>
      <c r="M235" s="206"/>
      <c r="N235" s="205">
        <v>110.017</v>
      </c>
      <c r="O235" s="205">
        <v>40</v>
      </c>
      <c r="P235" s="205">
        <v>205</v>
      </c>
      <c r="R235" s="101"/>
      <c r="S235" s="101"/>
      <c r="U235" s="101"/>
    </row>
    <row r="236" spans="2:21" x14ac:dyDescent="0.25">
      <c r="B236" s="12"/>
      <c r="C236" s="619"/>
      <c r="D236" s="12" t="s">
        <v>26</v>
      </c>
      <c r="E236" s="12" t="s">
        <v>222</v>
      </c>
      <c r="F236" s="12"/>
      <c r="G236" s="12"/>
      <c r="H236" s="12"/>
      <c r="I236" s="428">
        <v>2419.723</v>
      </c>
      <c r="J236" s="205">
        <v>0</v>
      </c>
      <c r="K236" s="205">
        <v>0</v>
      </c>
      <c r="L236" s="205">
        <v>232.57</v>
      </c>
      <c r="M236" s="206"/>
      <c r="N236" s="205">
        <v>3.46</v>
      </c>
      <c r="O236" s="205">
        <v>202.75899999999999</v>
      </c>
      <c r="P236" s="205">
        <v>774.52</v>
      </c>
      <c r="R236" s="101"/>
      <c r="S236" s="101"/>
      <c r="U236" s="101"/>
    </row>
    <row r="237" spans="2:21" x14ac:dyDescent="0.25">
      <c r="B237" s="13"/>
      <c r="C237" s="619"/>
      <c r="D237" s="13" t="s">
        <v>172</v>
      </c>
      <c r="E237" s="13" t="s">
        <v>222</v>
      </c>
      <c r="F237" s="13"/>
      <c r="G237" s="13"/>
      <c r="H237" s="13"/>
      <c r="I237" s="429">
        <v>987.22</v>
      </c>
      <c r="J237" s="207">
        <v>0</v>
      </c>
      <c r="K237" s="207">
        <v>0</v>
      </c>
      <c r="L237" s="207">
        <v>955.68</v>
      </c>
      <c r="M237" s="208"/>
      <c r="N237" s="207">
        <v>0</v>
      </c>
      <c r="O237" s="207">
        <v>0</v>
      </c>
      <c r="P237" s="207">
        <v>25.9</v>
      </c>
      <c r="R237" s="101"/>
      <c r="S237" s="101"/>
      <c r="U237" s="101"/>
    </row>
    <row r="238" spans="2:21" x14ac:dyDescent="0.25">
      <c r="B238" s="11"/>
      <c r="C238" s="619" t="s">
        <v>362</v>
      </c>
      <c r="D238" s="11" t="s">
        <v>23</v>
      </c>
      <c r="E238" s="11" t="s">
        <v>224</v>
      </c>
      <c r="F238" s="11"/>
      <c r="G238" s="11"/>
      <c r="H238" s="11"/>
      <c r="I238" s="427">
        <v>73</v>
      </c>
      <c r="J238" s="203">
        <v>0</v>
      </c>
      <c r="K238" s="203">
        <v>0</v>
      </c>
      <c r="L238" s="203">
        <v>0</v>
      </c>
      <c r="M238" s="204"/>
      <c r="N238" s="203">
        <v>0</v>
      </c>
      <c r="O238" s="203">
        <v>0</v>
      </c>
      <c r="P238" s="203">
        <v>50</v>
      </c>
      <c r="R238" s="101"/>
      <c r="S238" s="101"/>
      <c r="U238" s="101"/>
    </row>
    <row r="239" spans="2:21" x14ac:dyDescent="0.25">
      <c r="B239" s="12"/>
      <c r="C239" s="619"/>
      <c r="D239" s="12" t="s">
        <v>27</v>
      </c>
      <c r="E239" s="12" t="s">
        <v>224</v>
      </c>
      <c r="F239" s="12"/>
      <c r="G239" s="12"/>
      <c r="H239" s="12"/>
      <c r="I239" s="428">
        <v>117.714</v>
      </c>
      <c r="J239" s="205">
        <v>0</v>
      </c>
      <c r="K239" s="205">
        <v>0</v>
      </c>
      <c r="L239" s="205">
        <v>99.88</v>
      </c>
      <c r="M239" s="206"/>
      <c r="N239" s="205">
        <v>0</v>
      </c>
      <c r="O239" s="205">
        <v>1</v>
      </c>
      <c r="P239" s="205">
        <v>1.2E-2</v>
      </c>
      <c r="R239" s="101"/>
      <c r="S239" s="101"/>
      <c r="U239" s="101"/>
    </row>
    <row r="240" spans="2:21" x14ac:dyDescent="0.25">
      <c r="B240" s="11"/>
      <c r="C240" s="619" t="s">
        <v>363</v>
      </c>
      <c r="D240" s="11" t="s">
        <v>23</v>
      </c>
      <c r="E240" s="11" t="s">
        <v>364</v>
      </c>
      <c r="F240" s="11"/>
      <c r="G240" s="11"/>
      <c r="H240" s="11"/>
      <c r="I240" s="427">
        <v>22272.9</v>
      </c>
      <c r="J240" s="203">
        <v>23</v>
      </c>
      <c r="K240" s="203">
        <v>2</v>
      </c>
      <c r="L240" s="203">
        <v>719.65200000000004</v>
      </c>
      <c r="M240" s="204"/>
      <c r="N240" s="203">
        <v>9098.9500000000007</v>
      </c>
      <c r="O240" s="203">
        <v>357.93</v>
      </c>
      <c r="P240" s="203">
        <v>9797.6180000000004</v>
      </c>
      <c r="R240" s="101"/>
      <c r="S240" s="101"/>
      <c r="U240" s="101"/>
    </row>
    <row r="241" spans="2:23" x14ac:dyDescent="0.25">
      <c r="B241" s="12"/>
      <c r="C241" s="619"/>
      <c r="D241" s="12" t="s">
        <v>27</v>
      </c>
      <c r="E241" s="12" t="s">
        <v>364</v>
      </c>
      <c r="F241" s="12"/>
      <c r="G241" s="12"/>
      <c r="H241" s="12"/>
      <c r="I241" s="428">
        <v>55072.550999999999</v>
      </c>
      <c r="J241" s="205">
        <v>0</v>
      </c>
      <c r="K241" s="205">
        <v>33.380000000000003</v>
      </c>
      <c r="L241" s="205">
        <v>49335.99</v>
      </c>
      <c r="M241" s="206"/>
      <c r="N241" s="205">
        <v>1419.9</v>
      </c>
      <c r="O241" s="205">
        <v>52</v>
      </c>
      <c r="P241" s="205">
        <v>2935.902</v>
      </c>
      <c r="R241" s="101"/>
      <c r="S241" s="101"/>
      <c r="U241" s="101"/>
    </row>
    <row r="242" spans="2:23" x14ac:dyDescent="0.25">
      <c r="B242" s="12"/>
      <c r="C242" s="619"/>
      <c r="D242" s="12" t="s">
        <v>26</v>
      </c>
      <c r="E242" s="12" t="s">
        <v>364</v>
      </c>
      <c r="F242" s="12"/>
      <c r="G242" s="12"/>
      <c r="H242" s="12"/>
      <c r="I242" s="428">
        <v>4563.4210000000003</v>
      </c>
      <c r="J242" s="205">
        <v>0</v>
      </c>
      <c r="K242" s="205">
        <v>0</v>
      </c>
      <c r="L242" s="205">
        <v>3848.56</v>
      </c>
      <c r="M242" s="206"/>
      <c r="N242" s="205">
        <v>189.24</v>
      </c>
      <c r="O242" s="205">
        <v>40</v>
      </c>
      <c r="P242" s="205">
        <v>195</v>
      </c>
      <c r="R242" s="101"/>
      <c r="S242" s="101"/>
      <c r="U242" s="101"/>
    </row>
    <row r="243" spans="2:23" x14ac:dyDescent="0.25">
      <c r="B243" s="13"/>
      <c r="C243" s="619"/>
      <c r="D243" s="13" t="s">
        <v>172</v>
      </c>
      <c r="E243" s="13" t="s">
        <v>364</v>
      </c>
      <c r="F243" s="13"/>
      <c r="G243" s="13"/>
      <c r="H243" s="13"/>
      <c r="I243" s="429">
        <v>1435.9169999999999</v>
      </c>
      <c r="J243" s="207">
        <v>0</v>
      </c>
      <c r="K243" s="207">
        <v>5.8</v>
      </c>
      <c r="L243" s="207">
        <v>105.69499999999999</v>
      </c>
      <c r="M243" s="208"/>
      <c r="N243" s="207">
        <v>1208.3109999999999</v>
      </c>
      <c r="O243" s="207">
        <v>0</v>
      </c>
      <c r="P243" s="207">
        <v>172.02</v>
      </c>
      <c r="R243" s="101"/>
      <c r="S243" s="101"/>
      <c r="U243" s="101"/>
    </row>
    <row r="244" spans="2:23" x14ac:dyDescent="0.25">
      <c r="B244" s="11"/>
      <c r="C244" s="619" t="s">
        <v>365</v>
      </c>
      <c r="D244" s="11" t="s">
        <v>23</v>
      </c>
      <c r="E244" s="11" t="s">
        <v>366</v>
      </c>
      <c r="F244" s="11"/>
      <c r="G244" s="11"/>
      <c r="H244" s="11"/>
      <c r="I244" s="427">
        <v>46.12</v>
      </c>
      <c r="J244" s="203">
        <v>0</v>
      </c>
      <c r="K244" s="203">
        <v>0</v>
      </c>
      <c r="L244" s="203">
        <v>12</v>
      </c>
      <c r="M244" s="204"/>
      <c r="N244" s="203">
        <v>0</v>
      </c>
      <c r="O244" s="203">
        <v>0</v>
      </c>
      <c r="P244" s="203">
        <v>24.12</v>
      </c>
      <c r="R244" s="101"/>
      <c r="S244" s="101"/>
      <c r="U244" s="101"/>
    </row>
    <row r="245" spans="2:23" x14ac:dyDescent="0.25">
      <c r="B245" s="12"/>
      <c r="C245" s="619"/>
      <c r="D245" s="12" t="s">
        <v>26</v>
      </c>
      <c r="E245" s="12" t="s">
        <v>366</v>
      </c>
      <c r="F245" s="12"/>
      <c r="G245" s="12"/>
      <c r="H245" s="12"/>
      <c r="I245" s="428">
        <v>83</v>
      </c>
      <c r="J245" s="205">
        <v>0</v>
      </c>
      <c r="K245" s="205">
        <v>0</v>
      </c>
      <c r="L245" s="205">
        <v>0</v>
      </c>
      <c r="M245" s="206"/>
      <c r="N245" s="205">
        <v>43</v>
      </c>
      <c r="O245" s="205">
        <v>0</v>
      </c>
      <c r="P245" s="205">
        <v>40</v>
      </c>
      <c r="R245" s="101"/>
      <c r="S245" s="101"/>
      <c r="U245" s="101"/>
    </row>
    <row r="246" spans="2:23" x14ac:dyDescent="0.25">
      <c r="B246" s="11"/>
      <c r="C246" s="226" t="s">
        <v>367</v>
      </c>
      <c r="D246" s="11" t="s">
        <v>23</v>
      </c>
      <c r="E246" s="11" t="s">
        <v>368</v>
      </c>
      <c r="F246" s="11"/>
      <c r="G246" s="11"/>
      <c r="H246" s="11"/>
      <c r="I246" s="427">
        <v>281.46499999999997</v>
      </c>
      <c r="J246" s="203">
        <v>0</v>
      </c>
      <c r="K246" s="203">
        <v>0</v>
      </c>
      <c r="L246" s="203">
        <v>0</v>
      </c>
      <c r="M246" s="204"/>
      <c r="N246" s="203">
        <v>220.21</v>
      </c>
      <c r="O246" s="203">
        <v>0</v>
      </c>
      <c r="P246" s="203">
        <v>61.255000000000003</v>
      </c>
      <c r="R246" s="101"/>
      <c r="S246" s="101"/>
      <c r="U246" s="101"/>
    </row>
    <row r="247" spans="2:23" x14ac:dyDescent="0.25">
      <c r="B247" s="222"/>
      <c r="C247" s="213" t="s">
        <v>369</v>
      </c>
      <c r="D247" s="222" t="s">
        <v>27</v>
      </c>
      <c r="E247" s="222" t="s">
        <v>228</v>
      </c>
      <c r="F247" s="222"/>
      <c r="G247" s="222"/>
      <c r="H247" s="222"/>
      <c r="I247" s="431">
        <v>100162.27099999999</v>
      </c>
      <c r="J247" s="212">
        <v>48.96</v>
      </c>
      <c r="K247" s="212">
        <v>1235.23</v>
      </c>
      <c r="L247" s="212">
        <v>101446.46</v>
      </c>
      <c r="M247" s="221"/>
      <c r="N247" s="212">
        <v>0</v>
      </c>
      <c r="O247" s="212">
        <v>0</v>
      </c>
      <c r="P247" s="212">
        <v>0</v>
      </c>
      <c r="R247" s="101"/>
      <c r="S247" s="101"/>
      <c r="U247" s="101"/>
    </row>
    <row r="248" spans="2:23" x14ac:dyDescent="0.25">
      <c r="B248" s="172" t="s">
        <v>236</v>
      </c>
      <c r="C248" s="169" t="s">
        <v>237</v>
      </c>
      <c r="D248" s="140"/>
      <c r="E248" s="140"/>
      <c r="F248" s="140"/>
      <c r="G248" s="140"/>
      <c r="H248" s="141"/>
      <c r="I248" s="432">
        <f>SUM(I249:I259)</f>
        <v>18809.216</v>
      </c>
      <c r="J248" s="214">
        <f t="shared" ref="J248:P248" si="13">SUM(J249:J259)</f>
        <v>67.739999999999995</v>
      </c>
      <c r="K248" s="214">
        <f t="shared" si="13"/>
        <v>799.27099999999996</v>
      </c>
      <c r="L248" s="214">
        <f t="shared" si="13"/>
        <v>7649.4589999999998</v>
      </c>
      <c r="M248" s="214">
        <f t="shared" si="13"/>
        <v>0</v>
      </c>
      <c r="N248" s="214">
        <f t="shared" si="13"/>
        <v>10079.917000000001</v>
      </c>
      <c r="O248" s="214">
        <f t="shared" si="13"/>
        <v>0</v>
      </c>
      <c r="P248" s="214">
        <f t="shared" si="13"/>
        <v>4.55</v>
      </c>
      <c r="R248" s="101"/>
      <c r="S248" s="101"/>
      <c r="U248" s="101"/>
    </row>
    <row r="249" spans="2:23" x14ac:dyDescent="0.25">
      <c r="B249" s="11"/>
      <c r="C249" s="619" t="s">
        <v>370</v>
      </c>
      <c r="D249" s="11" t="s">
        <v>23</v>
      </c>
      <c r="E249" s="11" t="s">
        <v>239</v>
      </c>
      <c r="F249" s="11"/>
      <c r="G249" s="11"/>
      <c r="H249" s="11"/>
      <c r="I249" s="427">
        <v>43.325000000000003</v>
      </c>
      <c r="J249" s="203">
        <v>0</v>
      </c>
      <c r="K249" s="203">
        <v>0</v>
      </c>
      <c r="L249" s="203">
        <v>36.648000000000003</v>
      </c>
      <c r="M249" s="204"/>
      <c r="N249" s="203">
        <v>2.335</v>
      </c>
      <c r="O249" s="203">
        <v>0</v>
      </c>
      <c r="P249" s="203">
        <v>0</v>
      </c>
      <c r="R249" s="101"/>
      <c r="S249" s="101"/>
      <c r="U249" s="101"/>
    </row>
    <row r="250" spans="2:23" x14ac:dyDescent="0.25">
      <c r="B250" s="12"/>
      <c r="C250" s="619"/>
      <c r="D250" s="12" t="s">
        <v>27</v>
      </c>
      <c r="E250" s="12" t="s">
        <v>239</v>
      </c>
      <c r="F250" s="12"/>
      <c r="G250" s="12"/>
      <c r="H250" s="12"/>
      <c r="I250" s="428">
        <v>12698.96</v>
      </c>
      <c r="J250" s="205">
        <v>48</v>
      </c>
      <c r="K250" s="205">
        <v>501.91</v>
      </c>
      <c r="L250" s="205">
        <v>7583.7529999999997</v>
      </c>
      <c r="M250" s="206"/>
      <c r="N250" s="205">
        <v>4518.08</v>
      </c>
      <c r="O250" s="205">
        <v>0</v>
      </c>
      <c r="P250" s="227">
        <v>0</v>
      </c>
      <c r="R250" s="101"/>
      <c r="S250" s="101"/>
      <c r="U250" s="101"/>
    </row>
    <row r="251" spans="2:23" ht="20.25" customHeight="1" x14ac:dyDescent="0.25">
      <c r="B251" s="12"/>
      <c r="C251" s="619"/>
      <c r="D251" s="12" t="s">
        <v>26</v>
      </c>
      <c r="E251" s="12" t="s">
        <v>239</v>
      </c>
      <c r="F251" s="12"/>
      <c r="G251" s="12"/>
      <c r="H251" s="12"/>
      <c r="I251" s="428">
        <v>0.439</v>
      </c>
      <c r="J251" s="205">
        <v>0</v>
      </c>
      <c r="K251" s="205">
        <v>0</v>
      </c>
      <c r="L251" s="205">
        <v>3.3000000000000002E-2</v>
      </c>
      <c r="M251" s="206"/>
      <c r="N251" s="205">
        <v>0.40600000000000003</v>
      </c>
      <c r="O251" s="205">
        <v>0</v>
      </c>
      <c r="P251" s="205">
        <v>0</v>
      </c>
      <c r="R251" s="101"/>
      <c r="S251" s="101"/>
      <c r="T251" s="210"/>
      <c r="U251" s="101"/>
      <c r="V251" s="210"/>
      <c r="W251" s="210"/>
    </row>
    <row r="252" spans="2:23" x14ac:dyDescent="0.25">
      <c r="B252" s="13"/>
      <c r="C252" s="619"/>
      <c r="D252" s="13" t="s">
        <v>172</v>
      </c>
      <c r="E252" s="13" t="s">
        <v>239</v>
      </c>
      <c r="F252" s="13"/>
      <c r="G252" s="13"/>
      <c r="H252" s="21"/>
      <c r="I252" s="429">
        <v>5001.192</v>
      </c>
      <c r="J252" s="207">
        <v>0.28799999999999998</v>
      </c>
      <c r="K252" s="207">
        <v>293.37</v>
      </c>
      <c r="L252" s="207">
        <v>11.025</v>
      </c>
      <c r="M252" s="208"/>
      <c r="N252" s="207">
        <v>4933.7610000000004</v>
      </c>
      <c r="O252" s="207">
        <v>0</v>
      </c>
      <c r="P252" s="207">
        <v>0</v>
      </c>
      <c r="R252" s="101"/>
      <c r="S252" s="101"/>
      <c r="T252" s="210"/>
      <c r="U252" s="101"/>
      <c r="V252" s="210"/>
      <c r="W252" s="210"/>
    </row>
    <row r="253" spans="2:23" x14ac:dyDescent="0.25">
      <c r="B253" s="11"/>
      <c r="C253" s="619" t="s">
        <v>371</v>
      </c>
      <c r="D253" s="11" t="s">
        <v>23</v>
      </c>
      <c r="E253" s="11" t="s">
        <v>243</v>
      </c>
      <c r="F253" s="11"/>
      <c r="G253" s="11"/>
      <c r="H253" s="11"/>
      <c r="I253" s="427">
        <v>17.841999999999999</v>
      </c>
      <c r="J253" s="203">
        <v>0</v>
      </c>
      <c r="K253" s="203">
        <v>0</v>
      </c>
      <c r="L253" s="203">
        <v>0</v>
      </c>
      <c r="M253" s="204"/>
      <c r="N253" s="203">
        <v>13</v>
      </c>
      <c r="O253" s="203">
        <v>0</v>
      </c>
      <c r="P253" s="203">
        <v>4.55</v>
      </c>
      <c r="R253" s="101"/>
      <c r="S253" s="101"/>
      <c r="T253" s="224"/>
      <c r="U253" s="101"/>
      <c r="V253" s="224"/>
      <c r="W253" s="225"/>
    </row>
    <row r="254" spans="2:23" x14ac:dyDescent="0.25">
      <c r="B254" s="12"/>
      <c r="C254" s="619"/>
      <c r="D254" s="12" t="s">
        <v>27</v>
      </c>
      <c r="E254" s="12" t="s">
        <v>243</v>
      </c>
      <c r="F254" s="12"/>
      <c r="G254" s="12"/>
      <c r="H254" s="12"/>
      <c r="I254" s="428">
        <v>413.923</v>
      </c>
      <c r="J254" s="205">
        <v>0</v>
      </c>
      <c r="K254" s="205">
        <v>0</v>
      </c>
      <c r="L254" s="205">
        <v>6</v>
      </c>
      <c r="M254" s="206"/>
      <c r="N254" s="205">
        <v>357.952</v>
      </c>
      <c r="O254" s="205">
        <v>0</v>
      </c>
      <c r="P254" s="205">
        <v>0</v>
      </c>
      <c r="R254" s="101"/>
      <c r="S254" s="101"/>
      <c r="T254" s="210"/>
      <c r="U254" s="101"/>
      <c r="V254" s="210"/>
      <c r="W254" s="210"/>
    </row>
    <row r="255" spans="2:23" x14ac:dyDescent="0.25">
      <c r="B255" s="12"/>
      <c r="C255" s="619"/>
      <c r="D255" s="12" t="s">
        <v>26</v>
      </c>
      <c r="E255" s="12" t="s">
        <v>243</v>
      </c>
      <c r="F255" s="12"/>
      <c r="G255" s="12"/>
      <c r="H255" s="12"/>
      <c r="I255" s="428">
        <v>1.7999999999999999E-2</v>
      </c>
      <c r="J255" s="205">
        <v>0</v>
      </c>
      <c r="K255" s="205">
        <v>0</v>
      </c>
      <c r="L255" s="205">
        <v>0</v>
      </c>
      <c r="M255" s="206"/>
      <c r="N255" s="205">
        <v>1.7999999999999999E-2</v>
      </c>
      <c r="O255" s="205">
        <v>0</v>
      </c>
      <c r="P255" s="205">
        <v>0</v>
      </c>
      <c r="R255" s="101"/>
      <c r="S255" s="101"/>
      <c r="T255" s="210"/>
      <c r="U255" s="101"/>
      <c r="V255" s="210"/>
      <c r="W255" s="210"/>
    </row>
    <row r="256" spans="2:23" x14ac:dyDescent="0.25">
      <c r="B256" s="13"/>
      <c r="C256" s="619"/>
      <c r="D256" s="13" t="s">
        <v>172</v>
      </c>
      <c r="E256" s="13" t="s">
        <v>243</v>
      </c>
      <c r="F256" s="13"/>
      <c r="G256" s="13"/>
      <c r="H256" s="13"/>
      <c r="I256" s="429">
        <v>518.02</v>
      </c>
      <c r="J256" s="207">
        <v>19.452000000000002</v>
      </c>
      <c r="K256" s="207">
        <v>3.9910000000000001</v>
      </c>
      <c r="L256" s="207">
        <v>0</v>
      </c>
      <c r="M256" s="208"/>
      <c r="N256" s="207">
        <v>165.983</v>
      </c>
      <c r="O256" s="207">
        <v>0</v>
      </c>
      <c r="P256" s="207">
        <v>0</v>
      </c>
      <c r="R256" s="101"/>
      <c r="S256" s="101"/>
      <c r="U256" s="101"/>
    </row>
    <row r="257" spans="2:21" x14ac:dyDescent="0.25">
      <c r="B257" s="11"/>
      <c r="C257" s="619" t="s">
        <v>372</v>
      </c>
      <c r="D257" s="11" t="s">
        <v>23</v>
      </c>
      <c r="E257" s="11" t="s">
        <v>247</v>
      </c>
      <c r="F257" s="11"/>
      <c r="G257" s="11"/>
      <c r="H257" s="11"/>
      <c r="I257" s="427">
        <v>8.35</v>
      </c>
      <c r="J257" s="203">
        <v>0</v>
      </c>
      <c r="K257" s="203">
        <v>0</v>
      </c>
      <c r="L257" s="203">
        <v>0</v>
      </c>
      <c r="M257" s="204"/>
      <c r="N257" s="203">
        <v>7.7350000000000003</v>
      </c>
      <c r="O257" s="203">
        <v>0</v>
      </c>
      <c r="P257" s="203">
        <v>0</v>
      </c>
      <c r="R257" s="101"/>
      <c r="S257" s="101"/>
      <c r="U257" s="101"/>
    </row>
    <row r="258" spans="2:21" x14ac:dyDescent="0.25">
      <c r="B258" s="12"/>
      <c r="C258" s="619"/>
      <c r="D258" s="12" t="s">
        <v>27</v>
      </c>
      <c r="E258" s="12" t="s">
        <v>247</v>
      </c>
      <c r="F258" s="12"/>
      <c r="G258" s="12"/>
      <c r="H258" s="12"/>
      <c r="I258" s="436">
        <v>101.76900000000001</v>
      </c>
      <c r="J258" s="205">
        <v>0</v>
      </c>
      <c r="K258" s="205">
        <v>0</v>
      </c>
      <c r="L258" s="205">
        <v>12</v>
      </c>
      <c r="M258" s="206"/>
      <c r="N258" s="205">
        <v>75.769000000000005</v>
      </c>
      <c r="O258" s="205">
        <v>0</v>
      </c>
      <c r="P258" s="205">
        <v>0</v>
      </c>
      <c r="R258" s="101"/>
      <c r="S258" s="101"/>
      <c r="U258" s="101"/>
    </row>
    <row r="259" spans="2:21" x14ac:dyDescent="0.25">
      <c r="B259" s="13"/>
      <c r="C259" s="619"/>
      <c r="D259" s="13" t="s">
        <v>172</v>
      </c>
      <c r="E259" s="13" t="s">
        <v>247</v>
      </c>
      <c r="F259" s="13"/>
      <c r="G259" s="13"/>
      <c r="H259" s="13"/>
      <c r="I259" s="429">
        <v>5.3780000000000001</v>
      </c>
      <c r="J259" s="207">
        <v>0</v>
      </c>
      <c r="K259" s="207">
        <v>0</v>
      </c>
      <c r="L259" s="207">
        <v>0</v>
      </c>
      <c r="M259" s="208"/>
      <c r="N259" s="207">
        <v>4.8780000000000001</v>
      </c>
      <c r="O259" s="207">
        <v>0</v>
      </c>
      <c r="P259" s="207">
        <v>0</v>
      </c>
      <c r="R259" s="101"/>
      <c r="S259" s="101"/>
      <c r="U259" s="101"/>
    </row>
    <row r="260" spans="2:21" x14ac:dyDescent="0.25">
      <c r="B260" s="172" t="s">
        <v>248</v>
      </c>
      <c r="C260" s="169" t="s">
        <v>249</v>
      </c>
      <c r="D260" s="140"/>
      <c r="E260" s="140"/>
      <c r="F260" s="140"/>
      <c r="G260" s="140"/>
      <c r="H260" s="141"/>
      <c r="I260" s="432">
        <f>SUM(I261:I269)</f>
        <v>35276.228000000003</v>
      </c>
      <c r="J260" s="214">
        <f t="shared" ref="J260:P260" si="14">SUM(J261:J269)</f>
        <v>19.640999999999998</v>
      </c>
      <c r="K260" s="214">
        <f t="shared" si="14"/>
        <v>840.91</v>
      </c>
      <c r="L260" s="214">
        <f t="shared" si="14"/>
        <v>5251.5990000000002</v>
      </c>
      <c r="M260" s="214">
        <f t="shared" si="14"/>
        <v>0</v>
      </c>
      <c r="N260" s="214">
        <f t="shared" si="14"/>
        <v>1523.0830000000001</v>
      </c>
      <c r="O260" s="214">
        <f t="shared" si="14"/>
        <v>0.56000000000000005</v>
      </c>
      <c r="P260" s="214">
        <f t="shared" si="14"/>
        <v>24118.394</v>
      </c>
      <c r="R260" s="101"/>
      <c r="S260" s="101"/>
      <c r="U260" s="101"/>
    </row>
    <row r="261" spans="2:21" x14ac:dyDescent="0.25">
      <c r="B261" s="11"/>
      <c r="C261" s="619" t="s">
        <v>373</v>
      </c>
      <c r="D261" s="11" t="s">
        <v>23</v>
      </c>
      <c r="E261" s="11" t="s">
        <v>251</v>
      </c>
      <c r="F261" s="11"/>
      <c r="G261" s="11"/>
      <c r="H261" s="11"/>
      <c r="I261" s="427">
        <v>321.15600000000001</v>
      </c>
      <c r="J261" s="203">
        <v>5.5179999999999998</v>
      </c>
      <c r="K261" s="203">
        <v>0</v>
      </c>
      <c r="L261" s="203">
        <v>22</v>
      </c>
      <c r="M261" s="204"/>
      <c r="N261" s="203">
        <v>252.71</v>
      </c>
      <c r="O261" s="203">
        <v>0.56000000000000005</v>
      </c>
      <c r="P261" s="203">
        <v>5.3239999999999998</v>
      </c>
      <c r="R261" s="101"/>
      <c r="S261" s="101"/>
      <c r="U261" s="101"/>
    </row>
    <row r="262" spans="2:21" x14ac:dyDescent="0.25">
      <c r="B262" s="12"/>
      <c r="C262" s="619"/>
      <c r="D262" s="12" t="s">
        <v>27</v>
      </c>
      <c r="E262" s="12" t="s">
        <v>251</v>
      </c>
      <c r="F262" s="12"/>
      <c r="G262" s="12"/>
      <c r="H262" s="12"/>
      <c r="I262" s="428">
        <v>40.957000000000001</v>
      </c>
      <c r="J262" s="205">
        <v>0</v>
      </c>
      <c r="K262" s="205">
        <v>0</v>
      </c>
      <c r="L262" s="205">
        <v>15.48</v>
      </c>
      <c r="M262" s="206"/>
      <c r="N262" s="205">
        <v>15.284000000000001</v>
      </c>
      <c r="O262" s="205">
        <v>0</v>
      </c>
      <c r="P262" s="205">
        <v>2</v>
      </c>
      <c r="R262" s="101"/>
      <c r="S262" s="101"/>
      <c r="U262" s="101"/>
    </row>
    <row r="263" spans="2:21" x14ac:dyDescent="0.25">
      <c r="B263" s="12"/>
      <c r="C263" s="619"/>
      <c r="D263" s="12" t="s">
        <v>26</v>
      </c>
      <c r="E263" s="12" t="s">
        <v>251</v>
      </c>
      <c r="F263" s="12"/>
      <c r="G263" s="12"/>
      <c r="H263" s="12"/>
      <c r="I263" s="428">
        <v>1</v>
      </c>
      <c r="J263" s="205">
        <v>0</v>
      </c>
      <c r="K263" s="205">
        <v>0</v>
      </c>
      <c r="L263" s="205">
        <v>0</v>
      </c>
      <c r="M263" s="206"/>
      <c r="N263" s="205">
        <v>0</v>
      </c>
      <c r="O263" s="205">
        <v>0</v>
      </c>
      <c r="P263" s="205">
        <v>0</v>
      </c>
      <c r="R263" s="101"/>
      <c r="S263" s="101"/>
      <c r="U263" s="101"/>
    </row>
    <row r="264" spans="2:21" x14ac:dyDescent="0.25">
      <c r="B264" s="13"/>
      <c r="C264" s="619"/>
      <c r="D264" s="13" t="s">
        <v>172</v>
      </c>
      <c r="E264" s="13" t="s">
        <v>251</v>
      </c>
      <c r="F264" s="13"/>
      <c r="G264" s="13"/>
      <c r="H264" s="13"/>
      <c r="I264" s="429">
        <v>69.150000000000006</v>
      </c>
      <c r="J264" s="207">
        <v>14.122999999999999</v>
      </c>
      <c r="K264" s="207">
        <v>0.48</v>
      </c>
      <c r="L264" s="207">
        <v>0</v>
      </c>
      <c r="M264" s="208"/>
      <c r="N264" s="207">
        <v>34.521999999999998</v>
      </c>
      <c r="O264" s="207">
        <v>0</v>
      </c>
      <c r="P264" s="207">
        <v>0.58199999999999996</v>
      </c>
      <c r="R264" s="101"/>
      <c r="S264" s="101"/>
      <c r="U264" s="101"/>
    </row>
    <row r="265" spans="2:21" x14ac:dyDescent="0.25">
      <c r="B265" s="11"/>
      <c r="C265" s="619" t="s">
        <v>374</v>
      </c>
      <c r="D265" s="11" t="s">
        <v>23</v>
      </c>
      <c r="E265" s="11" t="s">
        <v>253</v>
      </c>
      <c r="F265" s="11"/>
      <c r="G265" s="11"/>
      <c r="H265" s="11"/>
      <c r="I265" s="427">
        <v>57.451000000000001</v>
      </c>
      <c r="J265" s="203">
        <v>0</v>
      </c>
      <c r="K265" s="203">
        <v>0</v>
      </c>
      <c r="L265" s="203">
        <v>0.23499999999999999</v>
      </c>
      <c r="M265" s="204"/>
      <c r="N265" s="203">
        <v>15.557</v>
      </c>
      <c r="O265" s="203">
        <v>0</v>
      </c>
      <c r="P265" s="203">
        <v>22.788</v>
      </c>
      <c r="R265" s="101"/>
      <c r="S265" s="101"/>
      <c r="U265" s="101"/>
    </row>
    <row r="266" spans="2:21" x14ac:dyDescent="0.25">
      <c r="B266" s="12"/>
      <c r="C266" s="619"/>
      <c r="D266" s="12" t="s">
        <v>27</v>
      </c>
      <c r="E266" s="12" t="s">
        <v>253</v>
      </c>
      <c r="F266" s="12"/>
      <c r="G266" s="12"/>
      <c r="H266" s="12"/>
      <c r="I266" s="428">
        <v>1.4</v>
      </c>
      <c r="J266" s="205">
        <v>0</v>
      </c>
      <c r="K266" s="205">
        <v>0</v>
      </c>
      <c r="L266" s="205">
        <v>0</v>
      </c>
      <c r="M266" s="206"/>
      <c r="N266" s="205">
        <v>1.01</v>
      </c>
      <c r="O266" s="205">
        <v>0</v>
      </c>
      <c r="P266" s="205">
        <v>0</v>
      </c>
      <c r="R266" s="101"/>
      <c r="S266" s="101"/>
      <c r="U266" s="101"/>
    </row>
    <row r="267" spans="2:21" x14ac:dyDescent="0.25">
      <c r="B267" s="13"/>
      <c r="C267" s="619"/>
      <c r="D267" s="13" t="s">
        <v>172</v>
      </c>
      <c r="E267" s="13" t="s">
        <v>253</v>
      </c>
      <c r="F267" s="13"/>
      <c r="G267" s="13"/>
      <c r="H267" s="13"/>
      <c r="I267" s="429">
        <v>43.923999999999999</v>
      </c>
      <c r="J267" s="207">
        <v>0</v>
      </c>
      <c r="K267" s="207">
        <v>0</v>
      </c>
      <c r="L267" s="207">
        <v>40</v>
      </c>
      <c r="M267" s="208"/>
      <c r="N267" s="207">
        <v>1190</v>
      </c>
      <c r="O267" s="207">
        <v>0</v>
      </c>
      <c r="P267" s="207">
        <v>0</v>
      </c>
      <c r="R267" s="101"/>
      <c r="S267" s="101"/>
      <c r="U267" s="101"/>
    </row>
    <row r="268" spans="2:21" ht="12.75" customHeight="1" x14ac:dyDescent="0.25">
      <c r="B268" s="11"/>
      <c r="C268" s="226" t="s">
        <v>375</v>
      </c>
      <c r="D268" s="11" t="s">
        <v>23</v>
      </c>
      <c r="E268" s="11" t="s">
        <v>255</v>
      </c>
      <c r="F268" s="11"/>
      <c r="G268" s="11"/>
      <c r="H268" s="11"/>
      <c r="I268" s="427">
        <v>21</v>
      </c>
      <c r="J268" s="203">
        <v>0</v>
      </c>
      <c r="K268" s="203">
        <v>0</v>
      </c>
      <c r="L268" s="203">
        <v>7</v>
      </c>
      <c r="M268" s="204"/>
      <c r="N268" s="203">
        <v>14</v>
      </c>
      <c r="O268" s="203">
        <v>0</v>
      </c>
      <c r="P268" s="203">
        <v>0</v>
      </c>
      <c r="R268" s="101"/>
      <c r="S268" s="101"/>
      <c r="U268" s="101"/>
    </row>
    <row r="269" spans="2:21" x14ac:dyDescent="0.25">
      <c r="B269" s="222"/>
      <c r="C269" s="213" t="s">
        <v>376</v>
      </c>
      <c r="D269" s="222" t="s">
        <v>27</v>
      </c>
      <c r="E269" s="222" t="s">
        <v>377</v>
      </c>
      <c r="F269" s="222"/>
      <c r="G269" s="222"/>
      <c r="H269" s="222"/>
      <c r="I269" s="431">
        <v>34720.19</v>
      </c>
      <c r="J269" s="212">
        <v>0</v>
      </c>
      <c r="K269" s="212">
        <v>840.43</v>
      </c>
      <c r="L269" s="212">
        <v>5166.884</v>
      </c>
      <c r="M269" s="221"/>
      <c r="N269" s="212">
        <v>0</v>
      </c>
      <c r="O269" s="212">
        <v>0</v>
      </c>
      <c r="P269" s="212">
        <v>24087.7</v>
      </c>
      <c r="R269" s="101"/>
      <c r="S269" s="101"/>
      <c r="U269" s="101"/>
    </row>
    <row r="270" spans="2:21" x14ac:dyDescent="0.25">
      <c r="B270" s="100" t="s">
        <v>260</v>
      </c>
      <c r="I270" s="437"/>
      <c r="J270" s="228"/>
      <c r="K270" s="228"/>
      <c r="L270" s="228"/>
      <c r="M270" s="229"/>
      <c r="N270" s="228"/>
      <c r="O270" s="228"/>
      <c r="P270" s="228"/>
    </row>
    <row r="272" spans="2:21" x14ac:dyDescent="0.25">
      <c r="H272" s="558" t="s">
        <v>666</v>
      </c>
      <c r="I272" s="436">
        <f>I4+I13+I18+I23+I78+I86+I98+I116+I133+I150+I174+I178+I208+I248+I260</f>
        <v>1759040.3069999996</v>
      </c>
      <c r="J272" s="436">
        <f>J4+J13+J18+J23+J78+J86+J98+J116+J133+J150+J174+J178+J208+J248+J260</f>
        <v>6129.2579999999989</v>
      </c>
    </row>
  </sheetData>
  <sheetProtection password="F167" sheet="1" objects="1" scenarios="1"/>
  <mergeCells count="73">
    <mergeCell ref="C265:C267"/>
    <mergeCell ref="C240:C243"/>
    <mergeCell ref="C244:C245"/>
    <mergeCell ref="C249:C252"/>
    <mergeCell ref="C253:C256"/>
    <mergeCell ref="C257:C259"/>
    <mergeCell ref="C261:C264"/>
    <mergeCell ref="C238:C239"/>
    <mergeCell ref="C200:C201"/>
    <mergeCell ref="C202:C205"/>
    <mergeCell ref="C206:C207"/>
    <mergeCell ref="C209:C212"/>
    <mergeCell ref="C213:C214"/>
    <mergeCell ref="C215:C218"/>
    <mergeCell ref="C219:C221"/>
    <mergeCell ref="C222:C224"/>
    <mergeCell ref="C225:C228"/>
    <mergeCell ref="C229:C232"/>
    <mergeCell ref="C234:C237"/>
    <mergeCell ref="C198:C199"/>
    <mergeCell ref="C155:C158"/>
    <mergeCell ref="C159:C162"/>
    <mergeCell ref="C163:C166"/>
    <mergeCell ref="C170:C173"/>
    <mergeCell ref="C175:C177"/>
    <mergeCell ref="C179:C182"/>
    <mergeCell ref="C183:C184"/>
    <mergeCell ref="C185:C188"/>
    <mergeCell ref="C189:C192"/>
    <mergeCell ref="C193:C194"/>
    <mergeCell ref="C195:C196"/>
    <mergeCell ref="E133:F133"/>
    <mergeCell ref="C134:C137"/>
    <mergeCell ref="C138:C141"/>
    <mergeCell ref="C142:C145"/>
    <mergeCell ref="C146:C149"/>
    <mergeCell ref="C151:C154"/>
    <mergeCell ref="C111:C114"/>
    <mergeCell ref="C117:C120"/>
    <mergeCell ref="C121:C123"/>
    <mergeCell ref="C125:C127"/>
    <mergeCell ref="C128:C130"/>
    <mergeCell ref="C131:C132"/>
    <mergeCell ref="C107:C110"/>
    <mergeCell ref="C66:C68"/>
    <mergeCell ref="C69:C70"/>
    <mergeCell ref="C71:C73"/>
    <mergeCell ref="C74:C77"/>
    <mergeCell ref="C79:C81"/>
    <mergeCell ref="C82:C85"/>
    <mergeCell ref="C87:C90"/>
    <mergeCell ref="C91:C94"/>
    <mergeCell ref="C95:C97"/>
    <mergeCell ref="C99:C100"/>
    <mergeCell ref="C101:C104"/>
    <mergeCell ref="C61:C64"/>
    <mergeCell ref="C19:C22"/>
    <mergeCell ref="C24:C26"/>
    <mergeCell ref="C27:C29"/>
    <mergeCell ref="C30:C33"/>
    <mergeCell ref="C34:C37"/>
    <mergeCell ref="C38:C40"/>
    <mergeCell ref="C41:C43"/>
    <mergeCell ref="C45:C48"/>
    <mergeCell ref="C49:C51"/>
    <mergeCell ref="C52:C55"/>
    <mergeCell ref="C56:C59"/>
    <mergeCell ref="C14:C17"/>
    <mergeCell ref="B2:H2"/>
    <mergeCell ref="J2:K2"/>
    <mergeCell ref="L2:P2"/>
    <mergeCell ref="C5:C8"/>
    <mergeCell ref="C9:C12"/>
  </mergeCells>
  <hyperlinks>
    <hyperlink ref="B270" location="'Data collection template'!D3" display="*Waste form: identifies the physical state of the waste, where L = liquid; S = solid; P = sludge; and M = mixture/assortment."/>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76"/>
  <sheetViews>
    <sheetView workbookViewId="0">
      <selection activeCell="C31" sqref="C31:C33"/>
    </sheetView>
  </sheetViews>
  <sheetFormatPr defaultRowHeight="15" x14ac:dyDescent="0.25"/>
  <cols>
    <col min="1" max="1" width="5.28515625" customWidth="1"/>
    <col min="3" max="3" width="60" bestFit="1" customWidth="1"/>
    <col min="4" max="4" width="27.7109375" bestFit="1" customWidth="1"/>
    <col min="5" max="5" width="26.42578125" bestFit="1" customWidth="1"/>
    <col min="6" max="6" width="26.7109375" customWidth="1"/>
    <col min="7" max="7" width="19.28515625" customWidth="1"/>
    <col min="8" max="8" width="20.28515625" customWidth="1"/>
    <col min="9" max="9" width="27.5703125" style="370" customWidth="1"/>
    <col min="10" max="10" width="26.5703125" customWidth="1"/>
    <col min="11" max="11" width="27.5703125" customWidth="1"/>
    <col min="12" max="12" width="24.85546875" customWidth="1"/>
    <col min="13" max="14" width="26.5703125" customWidth="1"/>
    <col min="15" max="15" width="27.42578125" customWidth="1"/>
    <col min="16" max="16" width="26.42578125" bestFit="1" customWidth="1"/>
  </cols>
  <sheetData>
    <row r="2" spans="2:16" x14ac:dyDescent="0.25">
      <c r="B2" s="654" t="s">
        <v>0</v>
      </c>
      <c r="C2" s="655"/>
      <c r="D2" s="655"/>
      <c r="E2" s="655"/>
      <c r="F2" s="655"/>
      <c r="G2" s="655"/>
      <c r="H2" s="656"/>
      <c r="I2" s="398" t="s">
        <v>1</v>
      </c>
      <c r="J2" s="654" t="s">
        <v>2</v>
      </c>
      <c r="K2" s="656"/>
      <c r="L2" s="655" t="s">
        <v>3</v>
      </c>
      <c r="M2" s="655"/>
      <c r="N2" s="655"/>
      <c r="O2" s="655"/>
      <c r="P2" s="656"/>
    </row>
    <row r="3" spans="2:16" x14ac:dyDescent="0.25">
      <c r="B3" s="105" t="s">
        <v>4</v>
      </c>
      <c r="C3" s="106" t="s">
        <v>5</v>
      </c>
      <c r="D3" s="4" t="s">
        <v>6</v>
      </c>
      <c r="E3" s="105" t="s">
        <v>7</v>
      </c>
      <c r="F3" s="105" t="s">
        <v>8</v>
      </c>
      <c r="G3" s="105" t="s">
        <v>9</v>
      </c>
      <c r="H3" s="105" t="s">
        <v>10</v>
      </c>
      <c r="I3" s="399" t="s">
        <v>261</v>
      </c>
      <c r="J3" s="107" t="s">
        <v>12</v>
      </c>
      <c r="K3" s="107" t="s">
        <v>13</v>
      </c>
      <c r="L3" s="107" t="s">
        <v>15</v>
      </c>
      <c r="M3" s="107" t="s">
        <v>16</v>
      </c>
      <c r="N3" s="107" t="s">
        <v>17</v>
      </c>
      <c r="O3" s="107" t="s">
        <v>18</v>
      </c>
      <c r="P3" s="107" t="s">
        <v>19</v>
      </c>
    </row>
    <row r="4" spans="2:16" x14ac:dyDescent="0.25">
      <c r="B4" s="111" t="s">
        <v>20</v>
      </c>
      <c r="C4" s="112" t="s">
        <v>21</v>
      </c>
      <c r="D4" s="113"/>
      <c r="E4" s="113"/>
      <c r="F4" s="113"/>
      <c r="G4" s="113"/>
      <c r="H4" s="114"/>
      <c r="I4" s="400">
        <f>SUM(I5:I7)</f>
        <v>250.14</v>
      </c>
      <c r="J4" s="114">
        <f t="shared" ref="J4:P4" si="0">SUM(J5:J7)</f>
        <v>0</v>
      </c>
      <c r="K4" s="114">
        <f t="shared" si="0"/>
        <v>0</v>
      </c>
      <c r="L4" s="114">
        <f t="shared" si="0"/>
        <v>0</v>
      </c>
      <c r="M4" s="114">
        <f t="shared" si="0"/>
        <v>0</v>
      </c>
      <c r="N4" s="114">
        <f t="shared" si="0"/>
        <v>0</v>
      </c>
      <c r="O4" s="114">
        <f t="shared" si="0"/>
        <v>0</v>
      </c>
      <c r="P4" s="114">
        <f t="shared" si="0"/>
        <v>0</v>
      </c>
    </row>
    <row r="5" spans="2:16" x14ac:dyDescent="0.25">
      <c r="B5" s="11"/>
      <c r="C5" s="618" t="s">
        <v>22</v>
      </c>
      <c r="D5" s="11" t="s">
        <v>23</v>
      </c>
      <c r="E5" s="11" t="s">
        <v>24</v>
      </c>
      <c r="F5" s="11">
        <v>1935</v>
      </c>
      <c r="G5" s="11">
        <v>6.1</v>
      </c>
      <c r="H5" s="11" t="s">
        <v>25</v>
      </c>
      <c r="I5" s="401">
        <v>210.73</v>
      </c>
      <c r="J5" s="11"/>
      <c r="K5" s="11">
        <v>0</v>
      </c>
      <c r="L5" s="11"/>
      <c r="M5" s="11"/>
      <c r="N5" s="11"/>
      <c r="O5" s="11"/>
      <c r="P5" s="11"/>
    </row>
    <row r="6" spans="2:16" x14ac:dyDescent="0.25">
      <c r="B6" s="12"/>
      <c r="C6" s="618"/>
      <c r="D6" s="12" t="s">
        <v>26</v>
      </c>
      <c r="E6" s="12" t="s">
        <v>24</v>
      </c>
      <c r="F6" s="12">
        <v>1935</v>
      </c>
      <c r="G6" s="12">
        <v>6.1</v>
      </c>
      <c r="H6" s="12" t="s">
        <v>25</v>
      </c>
      <c r="I6" s="402">
        <v>9.8000000000000007</v>
      </c>
      <c r="J6" s="12"/>
      <c r="K6" s="12">
        <v>0</v>
      </c>
      <c r="L6" s="12"/>
      <c r="M6" s="12"/>
      <c r="N6" s="12"/>
      <c r="O6" s="12"/>
      <c r="P6" s="12"/>
    </row>
    <row r="7" spans="2:16" x14ac:dyDescent="0.25">
      <c r="B7" s="13"/>
      <c r="C7" s="618"/>
      <c r="D7" s="13" t="s">
        <v>27</v>
      </c>
      <c r="E7" s="13" t="s">
        <v>24</v>
      </c>
      <c r="F7" s="13" t="s">
        <v>28</v>
      </c>
      <c r="G7" s="13">
        <v>6.1</v>
      </c>
      <c r="H7" s="13" t="s">
        <v>25</v>
      </c>
      <c r="I7" s="403">
        <v>29.61</v>
      </c>
      <c r="J7" s="13"/>
      <c r="K7" s="13">
        <v>0</v>
      </c>
      <c r="L7" s="13"/>
      <c r="M7" s="13"/>
      <c r="N7" s="13"/>
      <c r="O7" s="13"/>
      <c r="P7" s="13"/>
    </row>
    <row r="8" spans="2:16" x14ac:dyDescent="0.25">
      <c r="B8" s="119" t="s">
        <v>29</v>
      </c>
      <c r="C8" s="112" t="s">
        <v>30</v>
      </c>
      <c r="D8" s="120"/>
      <c r="E8" s="120"/>
      <c r="F8" s="120"/>
      <c r="G8" s="120"/>
      <c r="H8" s="121"/>
      <c r="I8" s="404">
        <f>SUM(I9:I11)</f>
        <v>2398.79</v>
      </c>
      <c r="J8" s="121">
        <f t="shared" ref="J8:P8" si="1">SUM(J9:J11)</f>
        <v>0</v>
      </c>
      <c r="K8" s="121">
        <f t="shared" si="1"/>
        <v>785.83</v>
      </c>
      <c r="L8" s="121">
        <f t="shared" si="1"/>
        <v>0</v>
      </c>
      <c r="M8" s="121">
        <f t="shared" si="1"/>
        <v>0</v>
      </c>
      <c r="N8" s="121">
        <f t="shared" si="1"/>
        <v>0</v>
      </c>
      <c r="O8" s="121">
        <f t="shared" si="1"/>
        <v>0</v>
      </c>
      <c r="P8" s="121">
        <f t="shared" si="1"/>
        <v>0</v>
      </c>
    </row>
    <row r="9" spans="2:16" x14ac:dyDescent="0.25">
      <c r="B9" s="11"/>
      <c r="C9" s="619" t="s">
        <v>31</v>
      </c>
      <c r="D9" s="11" t="s">
        <v>23</v>
      </c>
      <c r="E9" s="11" t="s">
        <v>32</v>
      </c>
      <c r="F9" s="18" t="s">
        <v>33</v>
      </c>
      <c r="G9" s="11">
        <v>8</v>
      </c>
      <c r="H9" s="11" t="s">
        <v>25</v>
      </c>
      <c r="I9" s="401">
        <v>1435.99</v>
      </c>
      <c r="J9" s="11"/>
      <c r="K9" s="11">
        <v>785.83</v>
      </c>
      <c r="L9" s="11"/>
      <c r="M9" s="11"/>
      <c r="N9" s="11"/>
      <c r="O9" s="11"/>
      <c r="P9" s="11"/>
    </row>
    <row r="10" spans="2:16" x14ac:dyDescent="0.25">
      <c r="B10" s="12"/>
      <c r="C10" s="619"/>
      <c r="D10" s="12" t="s">
        <v>26</v>
      </c>
      <c r="E10" s="12" t="s">
        <v>32</v>
      </c>
      <c r="F10" s="19" t="s">
        <v>33</v>
      </c>
      <c r="G10" s="12">
        <v>8</v>
      </c>
      <c r="H10" s="12" t="s">
        <v>25</v>
      </c>
      <c r="I10" s="402">
        <v>16.8</v>
      </c>
      <c r="J10" s="12"/>
      <c r="K10" s="12">
        <v>0</v>
      </c>
      <c r="L10" s="12"/>
      <c r="M10" s="12"/>
      <c r="N10" s="12"/>
      <c r="O10" s="12"/>
      <c r="P10" s="12"/>
    </row>
    <row r="11" spans="2:16" x14ac:dyDescent="0.25">
      <c r="B11" s="13"/>
      <c r="C11" s="619"/>
      <c r="D11" s="13" t="s">
        <v>27</v>
      </c>
      <c r="E11" s="13" t="s">
        <v>32</v>
      </c>
      <c r="F11" s="20" t="s">
        <v>33</v>
      </c>
      <c r="G11" s="13">
        <v>8</v>
      </c>
      <c r="H11" s="13" t="s">
        <v>25</v>
      </c>
      <c r="I11" s="403">
        <v>946</v>
      </c>
      <c r="J11" s="13"/>
      <c r="K11" s="13">
        <v>0</v>
      </c>
      <c r="L11" s="13"/>
      <c r="M11" s="13"/>
      <c r="N11" s="13"/>
      <c r="O11" s="13"/>
      <c r="P11" s="13"/>
    </row>
    <row r="12" spans="2:16" x14ac:dyDescent="0.25">
      <c r="B12" s="119" t="s">
        <v>34</v>
      </c>
      <c r="C12" s="112" t="s">
        <v>35</v>
      </c>
      <c r="D12" s="120"/>
      <c r="E12" s="120"/>
      <c r="F12" s="122"/>
      <c r="G12" s="120"/>
      <c r="H12" s="121"/>
      <c r="I12" s="404">
        <f>SUM(I13:I15)</f>
        <v>58053.65</v>
      </c>
      <c r="J12" s="121">
        <f t="shared" ref="J12:P12" si="2">SUM(J13:J15)</f>
        <v>0</v>
      </c>
      <c r="K12" s="121">
        <f t="shared" si="2"/>
        <v>121.55</v>
      </c>
      <c r="L12" s="121">
        <f t="shared" si="2"/>
        <v>0</v>
      </c>
      <c r="M12" s="121">
        <f t="shared" si="2"/>
        <v>0</v>
      </c>
      <c r="N12" s="121">
        <f t="shared" si="2"/>
        <v>0</v>
      </c>
      <c r="O12" s="121">
        <f t="shared" si="2"/>
        <v>0</v>
      </c>
      <c r="P12" s="121">
        <f t="shared" si="2"/>
        <v>0</v>
      </c>
    </row>
    <row r="13" spans="2:16" x14ac:dyDescent="0.25">
      <c r="B13" s="11"/>
      <c r="C13" s="619" t="s">
        <v>36</v>
      </c>
      <c r="D13" s="11" t="s">
        <v>23</v>
      </c>
      <c r="E13" s="11" t="s">
        <v>37</v>
      </c>
      <c r="F13" s="18" t="s">
        <v>33</v>
      </c>
      <c r="G13" s="11">
        <v>8</v>
      </c>
      <c r="H13" s="11" t="s">
        <v>25</v>
      </c>
      <c r="I13" s="401">
        <v>864.37</v>
      </c>
      <c r="J13" s="11"/>
      <c r="K13" s="11">
        <v>97.55</v>
      </c>
      <c r="L13" s="11"/>
      <c r="M13" s="11"/>
      <c r="N13" s="11"/>
      <c r="O13" s="11"/>
      <c r="P13" s="11"/>
    </row>
    <row r="14" spans="2:16" x14ac:dyDescent="0.25">
      <c r="B14" s="12"/>
      <c r="C14" s="619"/>
      <c r="D14" s="12" t="s">
        <v>26</v>
      </c>
      <c r="E14" s="12" t="s">
        <v>37</v>
      </c>
      <c r="F14" s="19" t="s">
        <v>33</v>
      </c>
      <c r="G14" s="12">
        <v>8</v>
      </c>
      <c r="H14" s="12" t="s">
        <v>25</v>
      </c>
      <c r="I14" s="402">
        <v>103.05</v>
      </c>
      <c r="J14" s="12"/>
      <c r="K14" s="12">
        <v>0</v>
      </c>
      <c r="L14" s="12"/>
      <c r="M14" s="12"/>
      <c r="N14" s="12"/>
      <c r="O14" s="12"/>
      <c r="P14" s="12"/>
    </row>
    <row r="15" spans="2:16" x14ac:dyDescent="0.25">
      <c r="B15" s="13"/>
      <c r="C15" s="619"/>
      <c r="D15" s="13" t="s">
        <v>27</v>
      </c>
      <c r="E15" s="13" t="s">
        <v>37</v>
      </c>
      <c r="F15" s="20" t="s">
        <v>33</v>
      </c>
      <c r="G15" s="13">
        <v>8</v>
      </c>
      <c r="H15" s="13" t="s">
        <v>25</v>
      </c>
      <c r="I15" s="403">
        <v>57086.23</v>
      </c>
      <c r="J15" s="13"/>
      <c r="K15" s="13">
        <v>24</v>
      </c>
      <c r="L15" s="13"/>
      <c r="M15" s="13"/>
      <c r="N15" s="13"/>
      <c r="O15" s="13"/>
      <c r="P15" s="13"/>
    </row>
    <row r="16" spans="2:16" x14ac:dyDescent="0.25">
      <c r="B16" s="119" t="s">
        <v>38</v>
      </c>
      <c r="C16" s="112" t="s">
        <v>39</v>
      </c>
      <c r="D16" s="120"/>
      <c r="E16" s="120"/>
      <c r="F16" s="122"/>
      <c r="G16" s="120"/>
      <c r="H16" s="121"/>
      <c r="I16" s="404">
        <f>SUM(I17:I85)</f>
        <v>111386.87999999998</v>
      </c>
      <c r="J16" s="121">
        <f t="shared" ref="J16:P16" si="3">SUM(J17:J85)</f>
        <v>0</v>
      </c>
      <c r="K16" s="121">
        <f t="shared" si="3"/>
        <v>20826.260000000002</v>
      </c>
      <c r="L16" s="121">
        <f t="shared" si="3"/>
        <v>0</v>
      </c>
      <c r="M16" s="121">
        <f t="shared" si="3"/>
        <v>0</v>
      </c>
      <c r="N16" s="121">
        <f t="shared" si="3"/>
        <v>0</v>
      </c>
      <c r="O16" s="121">
        <f t="shared" si="3"/>
        <v>0</v>
      </c>
      <c r="P16" s="121">
        <f t="shared" si="3"/>
        <v>0</v>
      </c>
    </row>
    <row r="17" spans="2:16" x14ac:dyDescent="0.25">
      <c r="B17" s="11"/>
      <c r="C17" s="620" t="s">
        <v>40</v>
      </c>
      <c r="D17" s="11" t="s">
        <v>23</v>
      </c>
      <c r="E17" s="11" t="s">
        <v>41</v>
      </c>
      <c r="F17" s="18">
        <v>3281</v>
      </c>
      <c r="G17" s="11">
        <v>6.1</v>
      </c>
      <c r="H17" s="11" t="s">
        <v>25</v>
      </c>
      <c r="I17" s="401">
        <v>0</v>
      </c>
      <c r="J17" s="11"/>
      <c r="K17" s="11">
        <v>0</v>
      </c>
      <c r="L17" s="11"/>
      <c r="M17" s="11"/>
      <c r="N17" s="11"/>
      <c r="O17" s="11"/>
      <c r="P17" s="11"/>
    </row>
    <row r="18" spans="2:16" x14ac:dyDescent="0.25">
      <c r="B18" s="12"/>
      <c r="C18" s="621"/>
      <c r="D18" s="12" t="s">
        <v>26</v>
      </c>
      <c r="E18" s="12" t="s">
        <v>41</v>
      </c>
      <c r="F18" s="19">
        <v>3281</v>
      </c>
      <c r="G18" s="12">
        <v>6.1</v>
      </c>
      <c r="H18" s="12" t="s">
        <v>25</v>
      </c>
      <c r="I18" s="402">
        <v>0</v>
      </c>
      <c r="J18" s="12"/>
      <c r="K18" s="12">
        <v>0</v>
      </c>
      <c r="L18" s="12"/>
      <c r="M18" s="12"/>
      <c r="N18" s="12"/>
      <c r="O18" s="12"/>
      <c r="P18" s="12"/>
    </row>
    <row r="19" spans="2:16" x14ac:dyDescent="0.25">
      <c r="B19" s="13"/>
      <c r="C19" s="622"/>
      <c r="D19" s="13" t="s">
        <v>27</v>
      </c>
      <c r="E19" s="13" t="s">
        <v>41</v>
      </c>
      <c r="F19" s="20">
        <v>3281</v>
      </c>
      <c r="G19" s="13">
        <v>6.1</v>
      </c>
      <c r="H19" s="13" t="s">
        <v>25</v>
      </c>
      <c r="I19" s="403">
        <v>0.37</v>
      </c>
      <c r="J19" s="13"/>
      <c r="K19" s="13">
        <v>0</v>
      </c>
      <c r="L19" s="13"/>
      <c r="M19" s="13"/>
      <c r="N19" s="13"/>
      <c r="O19" s="13"/>
      <c r="P19" s="13"/>
    </row>
    <row r="20" spans="2:16" x14ac:dyDescent="0.25">
      <c r="B20" s="11"/>
      <c r="C20" s="620" t="s">
        <v>42</v>
      </c>
      <c r="D20" s="12" t="s">
        <v>23</v>
      </c>
      <c r="E20" s="12" t="s">
        <v>43</v>
      </c>
      <c r="F20" s="19">
        <v>3287</v>
      </c>
      <c r="G20" s="12">
        <v>6</v>
      </c>
      <c r="H20" s="12" t="s">
        <v>25</v>
      </c>
      <c r="I20" s="402">
        <v>0</v>
      </c>
      <c r="J20" s="12"/>
      <c r="K20" s="12">
        <v>0</v>
      </c>
      <c r="L20" s="12"/>
      <c r="M20" s="12"/>
      <c r="N20" s="12"/>
      <c r="O20" s="12"/>
      <c r="P20" s="12"/>
    </row>
    <row r="21" spans="2:16" x14ac:dyDescent="0.25">
      <c r="B21" s="12"/>
      <c r="C21" s="621"/>
      <c r="D21" s="12" t="s">
        <v>26</v>
      </c>
      <c r="E21" s="12" t="s">
        <v>43</v>
      </c>
      <c r="F21" s="19">
        <v>3287</v>
      </c>
      <c r="G21" s="12">
        <v>6</v>
      </c>
      <c r="H21" s="12" t="s">
        <v>25</v>
      </c>
      <c r="I21" s="402">
        <v>0</v>
      </c>
      <c r="J21" s="12"/>
      <c r="K21" s="12">
        <v>0</v>
      </c>
      <c r="L21" s="12"/>
      <c r="M21" s="12"/>
      <c r="N21" s="12"/>
      <c r="O21" s="12"/>
      <c r="P21" s="12"/>
    </row>
    <row r="22" spans="2:16" x14ac:dyDescent="0.25">
      <c r="B22" s="13"/>
      <c r="C22" s="622"/>
      <c r="D22" s="13" t="s">
        <v>27</v>
      </c>
      <c r="E22" s="13" t="s">
        <v>43</v>
      </c>
      <c r="F22" s="20">
        <v>3287</v>
      </c>
      <c r="G22" s="13">
        <v>6</v>
      </c>
      <c r="H22" s="13" t="s">
        <v>25</v>
      </c>
      <c r="I22" s="403">
        <v>0</v>
      </c>
      <c r="J22" s="13"/>
      <c r="K22" s="13">
        <v>0</v>
      </c>
      <c r="L22" s="13"/>
      <c r="M22" s="13"/>
      <c r="N22" s="13"/>
      <c r="O22" s="13"/>
      <c r="P22" s="13"/>
    </row>
    <row r="23" spans="2:16" x14ac:dyDescent="0.25">
      <c r="B23" s="11"/>
      <c r="C23" s="620" t="s">
        <v>44</v>
      </c>
      <c r="D23" s="11" t="s">
        <v>23</v>
      </c>
      <c r="E23" s="11" t="s">
        <v>45</v>
      </c>
      <c r="F23" s="18" t="s">
        <v>46</v>
      </c>
      <c r="G23" s="11" t="s">
        <v>47</v>
      </c>
      <c r="H23" s="11" t="s">
        <v>25</v>
      </c>
      <c r="I23" s="401">
        <v>1.64</v>
      </c>
      <c r="J23" s="11"/>
      <c r="K23" s="11">
        <v>0</v>
      </c>
      <c r="L23" s="11"/>
      <c r="M23" s="11"/>
      <c r="N23" s="11"/>
      <c r="O23" s="11"/>
      <c r="P23" s="11"/>
    </row>
    <row r="24" spans="2:16" x14ac:dyDescent="0.25">
      <c r="B24" s="12"/>
      <c r="C24" s="621"/>
      <c r="D24" s="12" t="s">
        <v>26</v>
      </c>
      <c r="E24" s="12" t="s">
        <v>45</v>
      </c>
      <c r="F24" s="19" t="s">
        <v>46</v>
      </c>
      <c r="G24" s="12" t="s">
        <v>48</v>
      </c>
      <c r="H24" s="12" t="s">
        <v>25</v>
      </c>
      <c r="I24" s="402">
        <v>0</v>
      </c>
      <c r="J24" s="12"/>
      <c r="K24" s="12">
        <v>25</v>
      </c>
      <c r="L24" s="12"/>
      <c r="M24" s="12"/>
      <c r="N24" s="12"/>
      <c r="O24" s="12"/>
      <c r="P24" s="12"/>
    </row>
    <row r="25" spans="2:16" x14ac:dyDescent="0.25">
      <c r="B25" s="13"/>
      <c r="C25" s="622"/>
      <c r="D25" s="13" t="s">
        <v>27</v>
      </c>
      <c r="E25" s="13" t="s">
        <v>45</v>
      </c>
      <c r="F25" s="20">
        <v>2025</v>
      </c>
      <c r="G25" s="13">
        <v>6.1</v>
      </c>
      <c r="H25" s="13" t="s">
        <v>25</v>
      </c>
      <c r="I25" s="403">
        <v>12.08</v>
      </c>
      <c r="J25" s="13"/>
      <c r="K25" s="13">
        <v>0</v>
      </c>
      <c r="L25" s="13"/>
      <c r="M25" s="13"/>
      <c r="N25" s="13"/>
      <c r="O25" s="13"/>
      <c r="P25" s="13"/>
    </row>
    <row r="26" spans="2:16" x14ac:dyDescent="0.25">
      <c r="B26" s="11"/>
      <c r="C26" s="620" t="s">
        <v>49</v>
      </c>
      <c r="D26" s="24" t="s">
        <v>23</v>
      </c>
      <c r="E26" s="11" t="s">
        <v>50</v>
      </c>
      <c r="F26" s="18">
        <v>2809</v>
      </c>
      <c r="G26" s="11">
        <v>8</v>
      </c>
      <c r="H26" s="11" t="s">
        <v>51</v>
      </c>
      <c r="I26" s="401">
        <v>0</v>
      </c>
      <c r="J26" s="11"/>
      <c r="K26" s="11">
        <v>0</v>
      </c>
      <c r="L26" s="11"/>
      <c r="M26" s="11"/>
      <c r="N26" s="11"/>
      <c r="O26" s="11"/>
      <c r="P26" s="11"/>
    </row>
    <row r="27" spans="2:16" x14ac:dyDescent="0.25">
      <c r="B27" s="12"/>
      <c r="C27" s="622"/>
      <c r="D27" s="25" t="s">
        <v>27</v>
      </c>
      <c r="E27" s="13" t="s">
        <v>50</v>
      </c>
      <c r="F27" s="20">
        <v>2025</v>
      </c>
      <c r="G27" s="13">
        <v>6.1</v>
      </c>
      <c r="H27" s="13" t="s">
        <v>25</v>
      </c>
      <c r="I27" s="403">
        <v>0</v>
      </c>
      <c r="J27" s="13"/>
      <c r="K27" s="13">
        <v>0</v>
      </c>
      <c r="L27" s="13"/>
      <c r="M27" s="13"/>
      <c r="N27" s="13"/>
      <c r="O27" s="13"/>
      <c r="P27" s="13"/>
    </row>
    <row r="28" spans="2:16" x14ac:dyDescent="0.25">
      <c r="B28" s="11"/>
      <c r="C28" s="612" t="s">
        <v>52</v>
      </c>
      <c r="D28" s="26" t="s">
        <v>23</v>
      </c>
      <c r="E28" s="26" t="s">
        <v>53</v>
      </c>
      <c r="F28" s="27">
        <v>1556</v>
      </c>
      <c r="G28" s="26">
        <v>6.1</v>
      </c>
      <c r="H28" s="26" t="s">
        <v>25</v>
      </c>
      <c r="I28" s="405">
        <v>18</v>
      </c>
      <c r="J28" s="26"/>
      <c r="K28" s="26">
        <v>72</v>
      </c>
      <c r="L28" s="26"/>
      <c r="M28" s="26"/>
      <c r="N28" s="26"/>
      <c r="O28" s="26"/>
      <c r="P28" s="26"/>
    </row>
    <row r="29" spans="2:16" x14ac:dyDescent="0.25">
      <c r="B29" s="12"/>
      <c r="C29" s="613"/>
      <c r="D29" s="28" t="s">
        <v>26</v>
      </c>
      <c r="E29" s="28" t="s">
        <v>53</v>
      </c>
      <c r="F29" s="29">
        <v>1556</v>
      </c>
      <c r="G29" s="28">
        <v>6.1</v>
      </c>
      <c r="H29" s="28" t="s">
        <v>25</v>
      </c>
      <c r="I29" s="406">
        <v>0</v>
      </c>
      <c r="J29" s="28"/>
      <c r="K29" s="28">
        <v>0</v>
      </c>
      <c r="L29" s="28"/>
      <c r="M29" s="28"/>
      <c r="N29" s="28"/>
      <c r="O29" s="28"/>
      <c r="P29" s="28"/>
    </row>
    <row r="30" spans="2:16" x14ac:dyDescent="0.25">
      <c r="B30" s="13"/>
      <c r="C30" s="614"/>
      <c r="D30" s="30" t="s">
        <v>27</v>
      </c>
      <c r="E30" s="30" t="s">
        <v>53</v>
      </c>
      <c r="F30" s="31">
        <v>1556</v>
      </c>
      <c r="G30" s="30">
        <v>6.1</v>
      </c>
      <c r="H30" s="30" t="s">
        <v>25</v>
      </c>
      <c r="I30" s="407">
        <v>108734</v>
      </c>
      <c r="J30" s="30"/>
      <c r="K30" s="30">
        <v>6.5</v>
      </c>
      <c r="L30" s="30"/>
      <c r="M30" s="30"/>
      <c r="N30" s="30"/>
      <c r="O30" s="30"/>
      <c r="P30" s="30"/>
    </row>
    <row r="31" spans="2:16" x14ac:dyDescent="0.25">
      <c r="B31" s="11"/>
      <c r="C31" s="612" t="s">
        <v>54</v>
      </c>
      <c r="D31" s="26" t="s">
        <v>23</v>
      </c>
      <c r="E31" s="26" t="s">
        <v>55</v>
      </c>
      <c r="F31" s="27">
        <v>3287</v>
      </c>
      <c r="G31" s="26">
        <v>6.1</v>
      </c>
      <c r="H31" s="26" t="s">
        <v>25</v>
      </c>
      <c r="I31" s="405">
        <v>53.5</v>
      </c>
      <c r="J31" s="26"/>
      <c r="K31" s="26">
        <v>21</v>
      </c>
      <c r="L31" s="26"/>
      <c r="M31" s="26"/>
      <c r="N31" s="26"/>
      <c r="O31" s="26"/>
      <c r="P31" s="26"/>
    </row>
    <row r="32" spans="2:16" x14ac:dyDescent="0.25">
      <c r="B32" s="12"/>
      <c r="C32" s="613"/>
      <c r="D32" s="28" t="s">
        <v>26</v>
      </c>
      <c r="E32" s="28" t="s">
        <v>55</v>
      </c>
      <c r="F32" s="28">
        <v>3287</v>
      </c>
      <c r="G32" s="28">
        <v>6.1</v>
      </c>
      <c r="H32" s="28" t="s">
        <v>25</v>
      </c>
      <c r="I32" s="406">
        <v>0</v>
      </c>
      <c r="J32" s="28"/>
      <c r="K32" s="28">
        <v>0</v>
      </c>
      <c r="L32" s="28"/>
      <c r="M32" s="28"/>
      <c r="N32" s="28"/>
      <c r="O32" s="28"/>
      <c r="P32" s="28"/>
    </row>
    <row r="33" spans="2:16" x14ac:dyDescent="0.25">
      <c r="B33" s="12"/>
      <c r="C33" s="614"/>
      <c r="D33" s="28" t="s">
        <v>27</v>
      </c>
      <c r="E33" s="28" t="s">
        <v>55</v>
      </c>
      <c r="F33" s="28">
        <v>3287</v>
      </c>
      <c r="G33" s="28">
        <v>6.1</v>
      </c>
      <c r="H33" s="28" t="s">
        <v>25</v>
      </c>
      <c r="I33" s="406">
        <v>6</v>
      </c>
      <c r="J33" s="28"/>
      <c r="K33" s="28">
        <v>0</v>
      </c>
      <c r="L33" s="28"/>
      <c r="M33" s="28"/>
      <c r="N33" s="28"/>
      <c r="O33" s="28"/>
      <c r="P33" s="28"/>
    </row>
    <row r="34" spans="2:16" x14ac:dyDescent="0.25">
      <c r="B34" s="26"/>
      <c r="C34" s="662" t="s">
        <v>56</v>
      </c>
      <c r="D34" s="26" t="s">
        <v>23</v>
      </c>
      <c r="E34" s="26" t="s">
        <v>57</v>
      </c>
      <c r="F34" s="27" t="s">
        <v>58</v>
      </c>
      <c r="G34" s="26">
        <v>6.1</v>
      </c>
      <c r="H34" s="127" t="s">
        <v>25</v>
      </c>
      <c r="I34" s="408">
        <v>0</v>
      </c>
      <c r="J34" s="127"/>
      <c r="K34" s="127">
        <v>0</v>
      </c>
      <c r="L34" s="127"/>
      <c r="M34" s="127"/>
      <c r="N34" s="127"/>
      <c r="O34" s="127"/>
      <c r="P34" s="127"/>
    </row>
    <row r="35" spans="2:16" x14ac:dyDescent="0.25">
      <c r="B35" s="28"/>
      <c r="C35" s="663"/>
      <c r="D35" s="28" t="s">
        <v>26</v>
      </c>
      <c r="E35" s="28" t="s">
        <v>57</v>
      </c>
      <c r="F35" s="28">
        <v>3287</v>
      </c>
      <c r="G35" s="28">
        <v>6.1</v>
      </c>
      <c r="H35" s="129" t="s">
        <v>25</v>
      </c>
      <c r="I35" s="409">
        <v>0</v>
      </c>
      <c r="J35" s="129"/>
      <c r="K35" s="129">
        <v>0</v>
      </c>
      <c r="L35" s="129"/>
      <c r="M35" s="129"/>
      <c r="N35" s="129"/>
      <c r="O35" s="129"/>
      <c r="P35" s="129"/>
    </row>
    <row r="36" spans="2:16" x14ac:dyDescent="0.25">
      <c r="B36" s="30"/>
      <c r="C36" s="664"/>
      <c r="D36" s="28" t="s">
        <v>27</v>
      </c>
      <c r="E36" s="28" t="s">
        <v>57</v>
      </c>
      <c r="F36" s="28">
        <v>3288</v>
      </c>
      <c r="G36" s="28">
        <v>6.1</v>
      </c>
      <c r="H36" s="130" t="s">
        <v>25</v>
      </c>
      <c r="I36" s="410">
        <v>0</v>
      </c>
      <c r="J36" s="130"/>
      <c r="K36" s="130">
        <v>0</v>
      </c>
      <c r="L36" s="130"/>
      <c r="M36" s="130"/>
      <c r="N36" s="130"/>
      <c r="O36" s="130"/>
      <c r="P36" s="130"/>
    </row>
    <row r="37" spans="2:16" x14ac:dyDescent="0.25">
      <c r="B37" s="26"/>
      <c r="C37" s="665" t="s">
        <v>59</v>
      </c>
      <c r="D37" s="26" t="s">
        <v>23</v>
      </c>
      <c r="E37" s="26" t="s">
        <v>60</v>
      </c>
      <c r="F37" s="27" t="s">
        <v>61</v>
      </c>
      <c r="G37" s="26">
        <v>6.1</v>
      </c>
      <c r="H37" s="26" t="s">
        <v>51</v>
      </c>
      <c r="I37" s="405">
        <v>0</v>
      </c>
      <c r="J37" s="26"/>
      <c r="K37" s="26">
        <v>0</v>
      </c>
      <c r="L37" s="26"/>
      <c r="M37" s="26"/>
      <c r="N37" s="26"/>
      <c r="O37" s="26"/>
      <c r="P37" s="26"/>
    </row>
    <row r="38" spans="2:16" x14ac:dyDescent="0.25">
      <c r="B38" s="28"/>
      <c r="C38" s="663"/>
      <c r="D38" s="28" t="s">
        <v>26</v>
      </c>
      <c r="E38" s="28" t="s">
        <v>60</v>
      </c>
      <c r="F38" s="28">
        <v>2570</v>
      </c>
      <c r="G38" s="28">
        <v>6.1</v>
      </c>
      <c r="H38" s="28" t="s">
        <v>51</v>
      </c>
      <c r="I38" s="406">
        <v>0</v>
      </c>
      <c r="J38" s="28"/>
      <c r="K38" s="28">
        <v>0</v>
      </c>
      <c r="L38" s="28"/>
      <c r="M38" s="28"/>
      <c r="N38" s="28"/>
      <c r="O38" s="28"/>
      <c r="P38" s="28"/>
    </row>
    <row r="39" spans="2:16" x14ac:dyDescent="0.25">
      <c r="B39" s="30"/>
      <c r="C39" s="664"/>
      <c r="D39" s="28" t="s">
        <v>27</v>
      </c>
      <c r="E39" s="28" t="s">
        <v>60</v>
      </c>
      <c r="F39" s="28">
        <v>2570</v>
      </c>
      <c r="G39" s="28">
        <v>6.1</v>
      </c>
      <c r="H39" s="28" t="s">
        <v>51</v>
      </c>
      <c r="I39" s="406">
        <v>0.04</v>
      </c>
      <c r="J39" s="28"/>
      <c r="K39" s="28">
        <v>5</v>
      </c>
      <c r="L39" s="28"/>
      <c r="M39" s="28"/>
      <c r="N39" s="28"/>
      <c r="O39" s="28"/>
      <c r="P39" s="28"/>
    </row>
    <row r="40" spans="2:16" x14ac:dyDescent="0.25">
      <c r="B40" s="26"/>
      <c r="C40" s="665" t="s">
        <v>62</v>
      </c>
      <c r="D40" s="26" t="s">
        <v>23</v>
      </c>
      <c r="E40" s="26" t="s">
        <v>63</v>
      </c>
      <c r="F40" s="27" t="s">
        <v>61</v>
      </c>
      <c r="G40" s="26">
        <v>6.1</v>
      </c>
      <c r="H40" s="127" t="s">
        <v>64</v>
      </c>
      <c r="I40" s="408">
        <v>0</v>
      </c>
      <c r="J40" s="127"/>
      <c r="K40" s="127">
        <v>0</v>
      </c>
      <c r="L40" s="127"/>
      <c r="M40" s="127"/>
      <c r="N40" s="127"/>
      <c r="O40" s="127"/>
      <c r="P40" s="127"/>
    </row>
    <row r="41" spans="2:16" x14ac:dyDescent="0.25">
      <c r="B41" s="28"/>
      <c r="C41" s="663"/>
      <c r="D41" s="28" t="s">
        <v>26</v>
      </c>
      <c r="E41" s="28" t="s">
        <v>63</v>
      </c>
      <c r="F41" s="28">
        <v>1566</v>
      </c>
      <c r="G41" s="28">
        <v>6.1</v>
      </c>
      <c r="H41" s="129" t="s">
        <v>64</v>
      </c>
      <c r="I41" s="409">
        <v>0</v>
      </c>
      <c r="J41" s="129"/>
      <c r="K41" s="129">
        <v>0</v>
      </c>
      <c r="L41" s="129"/>
      <c r="M41" s="129"/>
      <c r="N41" s="129"/>
      <c r="O41" s="129"/>
      <c r="P41" s="129"/>
    </row>
    <row r="42" spans="2:16" x14ac:dyDescent="0.25">
      <c r="B42" s="30"/>
      <c r="C42" s="664"/>
      <c r="D42" s="28" t="s">
        <v>27</v>
      </c>
      <c r="E42" s="28" t="s">
        <v>63</v>
      </c>
      <c r="F42" s="28">
        <v>1566</v>
      </c>
      <c r="G42" s="28">
        <v>6.1</v>
      </c>
      <c r="H42" s="130" t="s">
        <v>64</v>
      </c>
      <c r="I42" s="410">
        <v>0</v>
      </c>
      <c r="J42" s="130"/>
      <c r="K42" s="130">
        <v>0</v>
      </c>
      <c r="L42" s="130"/>
      <c r="M42" s="130"/>
      <c r="N42" s="130"/>
      <c r="O42" s="130"/>
      <c r="P42" s="130"/>
    </row>
    <row r="43" spans="2:16" x14ac:dyDescent="0.25">
      <c r="B43" s="26"/>
      <c r="C43" s="665" t="s">
        <v>65</v>
      </c>
      <c r="D43" s="26" t="s">
        <v>23</v>
      </c>
      <c r="E43" s="26" t="s">
        <v>66</v>
      </c>
      <c r="F43" s="27">
        <v>3141</v>
      </c>
      <c r="G43" s="26">
        <v>6.1</v>
      </c>
      <c r="H43" s="26" t="s">
        <v>51</v>
      </c>
      <c r="I43" s="405">
        <v>0</v>
      </c>
      <c r="J43" s="26"/>
      <c r="K43" s="26">
        <v>0</v>
      </c>
      <c r="L43" s="26"/>
      <c r="M43" s="26"/>
      <c r="N43" s="26"/>
      <c r="O43" s="26"/>
      <c r="P43" s="26"/>
    </row>
    <row r="44" spans="2:16" x14ac:dyDescent="0.25">
      <c r="B44" s="28"/>
      <c r="C44" s="663"/>
      <c r="D44" s="28" t="s">
        <v>26</v>
      </c>
      <c r="E44" s="28" t="s">
        <v>66</v>
      </c>
      <c r="F44" s="28">
        <v>3141</v>
      </c>
      <c r="G44" s="28">
        <v>6.1</v>
      </c>
      <c r="H44" s="28" t="s">
        <v>51</v>
      </c>
      <c r="I44" s="406">
        <v>0</v>
      </c>
      <c r="J44" s="28"/>
      <c r="K44" s="28">
        <v>0</v>
      </c>
      <c r="L44" s="28"/>
      <c r="M44" s="28"/>
      <c r="N44" s="28"/>
      <c r="O44" s="28"/>
      <c r="P44" s="28"/>
    </row>
    <row r="45" spans="2:16" x14ac:dyDescent="0.25">
      <c r="B45" s="30"/>
      <c r="C45" s="664"/>
      <c r="D45" s="28" t="s">
        <v>27</v>
      </c>
      <c r="E45" s="28" t="s">
        <v>66</v>
      </c>
      <c r="F45" s="28">
        <v>1549</v>
      </c>
      <c r="G45" s="28">
        <v>6.1</v>
      </c>
      <c r="H45" s="28" t="s">
        <v>51</v>
      </c>
      <c r="I45" s="406">
        <v>0</v>
      </c>
      <c r="J45" s="28"/>
      <c r="K45" s="28">
        <v>0</v>
      </c>
      <c r="L45" s="28"/>
      <c r="M45" s="28"/>
      <c r="N45" s="28"/>
      <c r="O45" s="28"/>
      <c r="P45" s="28"/>
    </row>
    <row r="46" spans="2:16" x14ac:dyDescent="0.25">
      <c r="B46" s="26"/>
      <c r="C46" s="665" t="s">
        <v>67</v>
      </c>
      <c r="D46" s="26" t="s">
        <v>23</v>
      </c>
      <c r="E46" s="26" t="s">
        <v>68</v>
      </c>
      <c r="F46" s="27" t="s">
        <v>33</v>
      </c>
      <c r="G46" s="26"/>
      <c r="H46" s="127"/>
      <c r="I46" s="408">
        <v>97.9</v>
      </c>
      <c r="J46" s="127"/>
      <c r="K46" s="127">
        <v>0</v>
      </c>
      <c r="L46" s="127"/>
      <c r="M46" s="127"/>
      <c r="N46" s="127"/>
      <c r="O46" s="127"/>
      <c r="P46" s="127"/>
    </row>
    <row r="47" spans="2:16" x14ac:dyDescent="0.25">
      <c r="B47" s="28"/>
      <c r="C47" s="663"/>
      <c r="D47" s="28" t="s">
        <v>26</v>
      </c>
      <c r="E47" s="28" t="s">
        <v>68</v>
      </c>
      <c r="F47" s="28" t="s">
        <v>33</v>
      </c>
      <c r="G47" s="28"/>
      <c r="H47" s="129"/>
      <c r="I47" s="409">
        <v>0</v>
      </c>
      <c r="J47" s="129"/>
      <c r="K47" s="129">
        <v>0</v>
      </c>
      <c r="L47" s="129"/>
      <c r="M47" s="129"/>
      <c r="N47" s="129"/>
      <c r="O47" s="129"/>
      <c r="P47" s="129"/>
    </row>
    <row r="48" spans="2:16" x14ac:dyDescent="0.25">
      <c r="B48" s="30"/>
      <c r="C48" s="664"/>
      <c r="D48" s="28" t="s">
        <v>27</v>
      </c>
      <c r="E48" s="28" t="s">
        <v>68</v>
      </c>
      <c r="F48" s="28" t="s">
        <v>33</v>
      </c>
      <c r="G48" s="28"/>
      <c r="H48" s="130"/>
      <c r="I48" s="410">
        <v>0</v>
      </c>
      <c r="J48" s="130"/>
      <c r="K48" s="130">
        <v>8</v>
      </c>
      <c r="L48" s="130"/>
      <c r="M48" s="130"/>
      <c r="N48" s="130"/>
      <c r="O48" s="130"/>
      <c r="P48" s="130"/>
    </row>
    <row r="49" spans="2:16" x14ac:dyDescent="0.25">
      <c r="B49" s="26"/>
      <c r="C49" s="665" t="s">
        <v>69</v>
      </c>
      <c r="D49" s="26" t="s">
        <v>23</v>
      </c>
      <c r="E49" s="26" t="s">
        <v>70</v>
      </c>
      <c r="F49" s="27" t="s">
        <v>33</v>
      </c>
      <c r="G49" s="26"/>
      <c r="H49" s="26"/>
      <c r="I49" s="405">
        <v>0</v>
      </c>
      <c r="J49" s="26"/>
      <c r="K49" s="26">
        <v>0</v>
      </c>
      <c r="L49" s="26"/>
      <c r="M49" s="26"/>
      <c r="N49" s="26"/>
      <c r="O49" s="26"/>
      <c r="P49" s="26"/>
    </row>
    <row r="50" spans="2:16" x14ac:dyDescent="0.25">
      <c r="B50" s="28"/>
      <c r="C50" s="663"/>
      <c r="D50" s="28" t="s">
        <v>26</v>
      </c>
      <c r="E50" s="28" t="s">
        <v>70</v>
      </c>
      <c r="F50" s="28" t="s">
        <v>33</v>
      </c>
      <c r="G50" s="28"/>
      <c r="H50" s="28"/>
      <c r="I50" s="406">
        <v>0</v>
      </c>
      <c r="J50" s="28"/>
      <c r="K50" s="28">
        <v>0</v>
      </c>
      <c r="L50" s="28"/>
      <c r="M50" s="28"/>
      <c r="N50" s="28"/>
      <c r="O50" s="28"/>
      <c r="P50" s="28"/>
    </row>
    <row r="51" spans="2:16" x14ac:dyDescent="0.25">
      <c r="B51" s="30"/>
      <c r="C51" s="664"/>
      <c r="D51" s="28" t="s">
        <v>27</v>
      </c>
      <c r="E51" s="28" t="s">
        <v>70</v>
      </c>
      <c r="F51" s="28" t="s">
        <v>33</v>
      </c>
      <c r="G51" s="28"/>
      <c r="H51" s="28"/>
      <c r="I51" s="406">
        <v>12.32</v>
      </c>
      <c r="J51" s="28"/>
      <c r="K51" s="28">
        <v>0</v>
      </c>
      <c r="L51" s="28"/>
      <c r="M51" s="28"/>
      <c r="N51" s="28"/>
      <c r="O51" s="28"/>
      <c r="P51" s="28"/>
    </row>
    <row r="52" spans="2:16" x14ac:dyDescent="0.25">
      <c r="B52" s="26"/>
      <c r="C52" s="665" t="s">
        <v>71</v>
      </c>
      <c r="D52" s="26" t="s">
        <v>23</v>
      </c>
      <c r="E52" s="26" t="s">
        <v>72</v>
      </c>
      <c r="F52" s="27" t="s">
        <v>33</v>
      </c>
      <c r="G52" s="26"/>
      <c r="H52" s="127"/>
      <c r="I52" s="408">
        <v>3.84</v>
      </c>
      <c r="J52" s="127"/>
      <c r="K52" s="127">
        <v>0</v>
      </c>
      <c r="L52" s="127"/>
      <c r="M52" s="127"/>
      <c r="N52" s="127"/>
      <c r="O52" s="127"/>
      <c r="P52" s="127"/>
    </row>
    <row r="53" spans="2:16" x14ac:dyDescent="0.25">
      <c r="B53" s="28"/>
      <c r="C53" s="663"/>
      <c r="D53" s="28" t="s">
        <v>26</v>
      </c>
      <c r="E53" s="28" t="s">
        <v>72</v>
      </c>
      <c r="F53" s="28" t="s">
        <v>33</v>
      </c>
      <c r="G53" s="28"/>
      <c r="H53" s="129"/>
      <c r="I53" s="409">
        <v>0</v>
      </c>
      <c r="J53" s="129"/>
      <c r="K53" s="129">
        <v>0</v>
      </c>
      <c r="L53" s="129"/>
      <c r="M53" s="129"/>
      <c r="N53" s="129"/>
      <c r="O53" s="129"/>
      <c r="P53" s="129"/>
    </row>
    <row r="54" spans="2:16" x14ac:dyDescent="0.25">
      <c r="B54" s="30"/>
      <c r="C54" s="664"/>
      <c r="D54" s="28" t="s">
        <v>27</v>
      </c>
      <c r="E54" s="28" t="s">
        <v>72</v>
      </c>
      <c r="F54" s="28" t="s">
        <v>33</v>
      </c>
      <c r="G54" s="28"/>
      <c r="H54" s="130"/>
      <c r="I54" s="410">
        <v>14.68</v>
      </c>
      <c r="J54" s="130"/>
      <c r="K54" s="130">
        <v>9</v>
      </c>
      <c r="L54" s="130"/>
      <c r="M54" s="130"/>
      <c r="N54" s="130"/>
      <c r="O54" s="130"/>
      <c r="P54" s="130"/>
    </row>
    <row r="55" spans="2:16" x14ac:dyDescent="0.25">
      <c r="B55" s="26"/>
      <c r="C55" s="658" t="s">
        <v>73</v>
      </c>
      <c r="D55" s="26" t="s">
        <v>23</v>
      </c>
      <c r="E55" s="26" t="s">
        <v>74</v>
      </c>
      <c r="F55" s="27">
        <v>2291</v>
      </c>
      <c r="G55" s="26">
        <v>6.1</v>
      </c>
      <c r="H55" s="26" t="s">
        <v>51</v>
      </c>
      <c r="I55" s="405">
        <v>9.26</v>
      </c>
      <c r="J55" s="26"/>
      <c r="K55" s="26">
        <v>7.3</v>
      </c>
      <c r="L55" s="26"/>
      <c r="M55" s="26"/>
      <c r="N55" s="26"/>
      <c r="O55" s="26"/>
      <c r="P55" s="26"/>
    </row>
    <row r="56" spans="2:16" x14ac:dyDescent="0.25">
      <c r="B56" s="28"/>
      <c r="C56" s="659"/>
      <c r="D56" s="28" t="s">
        <v>26</v>
      </c>
      <c r="E56" s="28" t="s">
        <v>74</v>
      </c>
      <c r="F56" s="28">
        <v>2291</v>
      </c>
      <c r="G56" s="28">
        <v>6.1</v>
      </c>
      <c r="H56" s="28" t="s">
        <v>51</v>
      </c>
      <c r="I56" s="406">
        <v>13.79</v>
      </c>
      <c r="J56" s="28"/>
      <c r="K56" s="28">
        <v>0</v>
      </c>
      <c r="L56" s="28"/>
      <c r="M56" s="28"/>
      <c r="N56" s="28"/>
      <c r="O56" s="28"/>
      <c r="P56" s="28"/>
    </row>
    <row r="57" spans="2:16" x14ac:dyDescent="0.25">
      <c r="B57" s="30"/>
      <c r="C57" s="660"/>
      <c r="D57" s="28" t="s">
        <v>27</v>
      </c>
      <c r="E57" s="28" t="s">
        <v>74</v>
      </c>
      <c r="F57" s="28">
        <v>2291</v>
      </c>
      <c r="G57" s="28">
        <v>6.1</v>
      </c>
      <c r="H57" s="28" t="s">
        <v>51</v>
      </c>
      <c r="I57" s="406">
        <v>1812.82</v>
      </c>
      <c r="J57" s="28"/>
      <c r="K57" s="28">
        <v>866.01</v>
      </c>
      <c r="L57" s="28"/>
      <c r="M57" s="28"/>
      <c r="N57" s="28"/>
      <c r="O57" s="28"/>
      <c r="P57" s="28"/>
    </row>
    <row r="58" spans="2:16" x14ac:dyDescent="0.25">
      <c r="B58" s="26"/>
      <c r="C58" s="658" t="s">
        <v>75</v>
      </c>
      <c r="D58" s="26" t="s">
        <v>23</v>
      </c>
      <c r="E58" s="26" t="s">
        <v>76</v>
      </c>
      <c r="F58" s="27" t="s">
        <v>33</v>
      </c>
      <c r="G58" s="26"/>
      <c r="H58" s="127"/>
      <c r="I58" s="408">
        <v>10</v>
      </c>
      <c r="J58" s="127"/>
      <c r="K58" s="127">
        <v>0</v>
      </c>
      <c r="L58" s="127"/>
      <c r="M58" s="127"/>
      <c r="N58" s="127"/>
      <c r="O58" s="127"/>
      <c r="P58" s="127"/>
    </row>
    <row r="59" spans="2:16" x14ac:dyDescent="0.25">
      <c r="B59" s="28"/>
      <c r="C59" s="659"/>
      <c r="D59" s="28" t="s">
        <v>26</v>
      </c>
      <c r="E59" s="28" t="s">
        <v>76</v>
      </c>
      <c r="F59" s="28" t="s">
        <v>33</v>
      </c>
      <c r="G59" s="28"/>
      <c r="H59" s="129"/>
      <c r="I59" s="409">
        <v>10.99</v>
      </c>
      <c r="J59" s="129"/>
      <c r="K59" s="129">
        <v>0</v>
      </c>
      <c r="L59" s="129"/>
      <c r="M59" s="129"/>
      <c r="N59" s="129"/>
      <c r="O59" s="129"/>
      <c r="P59" s="129"/>
    </row>
    <row r="60" spans="2:16" x14ac:dyDescent="0.25">
      <c r="B60" s="30"/>
      <c r="C60" s="660"/>
      <c r="D60" s="28" t="s">
        <v>27</v>
      </c>
      <c r="E60" s="28" t="s">
        <v>76</v>
      </c>
      <c r="F60" s="28" t="s">
        <v>33</v>
      </c>
      <c r="G60" s="28"/>
      <c r="H60" s="130"/>
      <c r="I60" s="410">
        <v>125.62</v>
      </c>
      <c r="J60" s="130"/>
      <c r="K60" s="130">
        <v>19786.25</v>
      </c>
      <c r="L60" s="130"/>
      <c r="M60" s="130"/>
      <c r="N60" s="130"/>
      <c r="O60" s="130"/>
      <c r="P60" s="130"/>
    </row>
    <row r="61" spans="2:16" x14ac:dyDescent="0.25">
      <c r="B61" s="26"/>
      <c r="C61" s="658" t="s">
        <v>77</v>
      </c>
      <c r="D61" s="26" t="s">
        <v>23</v>
      </c>
      <c r="E61" s="26" t="s">
        <v>78</v>
      </c>
      <c r="F61" s="27" t="s">
        <v>33</v>
      </c>
      <c r="G61" s="26"/>
      <c r="H61" s="26"/>
      <c r="I61" s="405">
        <v>0</v>
      </c>
      <c r="J61" s="26"/>
      <c r="K61" s="26">
        <v>0</v>
      </c>
      <c r="L61" s="26"/>
      <c r="M61" s="26"/>
      <c r="N61" s="26"/>
      <c r="O61" s="26"/>
      <c r="P61" s="26"/>
    </row>
    <row r="62" spans="2:16" x14ac:dyDescent="0.25">
      <c r="B62" s="28"/>
      <c r="C62" s="659"/>
      <c r="D62" s="28" t="s">
        <v>26</v>
      </c>
      <c r="E62" s="28" t="s">
        <v>78</v>
      </c>
      <c r="F62" s="28" t="s">
        <v>33</v>
      </c>
      <c r="G62" s="28"/>
      <c r="H62" s="28"/>
      <c r="I62" s="406">
        <v>0</v>
      </c>
      <c r="J62" s="28"/>
      <c r="K62" s="28">
        <v>0</v>
      </c>
      <c r="L62" s="28"/>
      <c r="M62" s="28"/>
      <c r="N62" s="28"/>
      <c r="O62" s="28"/>
      <c r="P62" s="28"/>
    </row>
    <row r="63" spans="2:16" x14ac:dyDescent="0.25">
      <c r="B63" s="30"/>
      <c r="C63" s="659"/>
      <c r="D63" s="28" t="s">
        <v>27</v>
      </c>
      <c r="E63" s="28" t="s">
        <v>78</v>
      </c>
      <c r="F63" s="28" t="s">
        <v>33</v>
      </c>
      <c r="G63" s="28"/>
      <c r="H63" s="28"/>
      <c r="I63" s="406">
        <v>0</v>
      </c>
      <c r="J63" s="28"/>
      <c r="K63" s="28">
        <v>0</v>
      </c>
      <c r="L63" s="28"/>
      <c r="M63" s="28"/>
      <c r="N63" s="28"/>
      <c r="O63" s="28"/>
      <c r="P63" s="28"/>
    </row>
    <row r="64" spans="2:16" x14ac:dyDescent="0.25">
      <c r="B64" s="26"/>
      <c r="C64" s="666" t="s">
        <v>79</v>
      </c>
      <c r="D64" s="26" t="s">
        <v>23</v>
      </c>
      <c r="E64" s="26" t="s">
        <v>80</v>
      </c>
      <c r="F64" s="27">
        <v>3082</v>
      </c>
      <c r="G64" s="26">
        <v>9</v>
      </c>
      <c r="H64" s="127"/>
      <c r="I64" s="408">
        <v>0</v>
      </c>
      <c r="J64" s="127"/>
      <c r="K64" s="127">
        <v>0</v>
      </c>
      <c r="L64" s="127"/>
      <c r="M64" s="127"/>
      <c r="N64" s="127"/>
      <c r="O64" s="127"/>
      <c r="P64" s="127"/>
    </row>
    <row r="65" spans="2:16" x14ac:dyDescent="0.25">
      <c r="B65" s="28"/>
      <c r="C65" s="667"/>
      <c r="D65" s="28" t="s">
        <v>26</v>
      </c>
      <c r="E65" s="28" t="s">
        <v>80</v>
      </c>
      <c r="F65" s="28">
        <v>3082</v>
      </c>
      <c r="G65" s="28">
        <v>9</v>
      </c>
      <c r="H65" s="129"/>
      <c r="I65" s="409">
        <v>0</v>
      </c>
      <c r="J65" s="129"/>
      <c r="K65" s="129">
        <v>0</v>
      </c>
      <c r="L65" s="129"/>
      <c r="M65" s="129"/>
      <c r="N65" s="129"/>
      <c r="O65" s="129"/>
      <c r="P65" s="129"/>
    </row>
    <row r="66" spans="2:16" x14ac:dyDescent="0.25">
      <c r="B66" s="28"/>
      <c r="C66" s="667"/>
      <c r="D66" s="28" t="s">
        <v>27</v>
      </c>
      <c r="E66" s="28" t="s">
        <v>80</v>
      </c>
      <c r="F66" s="28">
        <v>3077</v>
      </c>
      <c r="G66" s="28">
        <v>9</v>
      </c>
      <c r="H66" s="129"/>
      <c r="I66" s="409">
        <v>0</v>
      </c>
      <c r="J66" s="129"/>
      <c r="K66" s="129">
        <v>0</v>
      </c>
      <c r="L66" s="129"/>
      <c r="M66" s="129"/>
      <c r="N66" s="129"/>
      <c r="O66" s="129"/>
      <c r="P66" s="129"/>
    </row>
    <row r="67" spans="2:16" x14ac:dyDescent="0.25">
      <c r="B67" s="26"/>
      <c r="C67" s="668" t="s">
        <v>81</v>
      </c>
      <c r="D67" s="26" t="s">
        <v>23</v>
      </c>
      <c r="E67" s="26" t="s">
        <v>82</v>
      </c>
      <c r="F67" s="27" t="s">
        <v>33</v>
      </c>
      <c r="G67" s="26"/>
      <c r="H67" s="127"/>
      <c r="I67" s="408">
        <v>0</v>
      </c>
      <c r="J67" s="127"/>
      <c r="K67" s="127">
        <v>0</v>
      </c>
      <c r="L67" s="127"/>
      <c r="M67" s="127"/>
      <c r="N67" s="127"/>
      <c r="O67" s="127"/>
      <c r="P67" s="127"/>
    </row>
    <row r="68" spans="2:16" x14ac:dyDescent="0.25">
      <c r="B68" s="28"/>
      <c r="C68" s="669"/>
      <c r="D68" s="28" t="s">
        <v>26</v>
      </c>
      <c r="E68" s="28" t="s">
        <v>82</v>
      </c>
      <c r="F68" s="28" t="s">
        <v>33</v>
      </c>
      <c r="G68" s="28"/>
      <c r="H68" s="129"/>
      <c r="I68" s="409">
        <v>0</v>
      </c>
      <c r="J68" s="129"/>
      <c r="K68" s="129">
        <v>0</v>
      </c>
      <c r="L68" s="129"/>
      <c r="M68" s="129"/>
      <c r="N68" s="129"/>
      <c r="O68" s="129"/>
      <c r="P68" s="129"/>
    </row>
    <row r="69" spans="2:16" x14ac:dyDescent="0.25">
      <c r="B69" s="30"/>
      <c r="C69" s="670"/>
      <c r="D69" s="30" t="s">
        <v>27</v>
      </c>
      <c r="E69" s="28" t="s">
        <v>82</v>
      </c>
      <c r="F69" s="28" t="s">
        <v>33</v>
      </c>
      <c r="G69" s="28"/>
      <c r="H69" s="129"/>
      <c r="I69" s="409">
        <v>0</v>
      </c>
      <c r="J69" s="129"/>
      <c r="K69" s="129">
        <v>0</v>
      </c>
      <c r="L69" s="129"/>
      <c r="M69" s="129"/>
      <c r="N69" s="129"/>
      <c r="O69" s="129"/>
      <c r="P69" s="129"/>
    </row>
    <row r="70" spans="2:16" x14ac:dyDescent="0.25">
      <c r="B70" s="26"/>
      <c r="C70" s="668" t="s">
        <v>83</v>
      </c>
      <c r="D70" s="26" t="s">
        <v>23</v>
      </c>
      <c r="E70" s="26" t="s">
        <v>84</v>
      </c>
      <c r="F70" s="27" t="s">
        <v>85</v>
      </c>
      <c r="G70" s="26"/>
      <c r="H70" s="127"/>
      <c r="I70" s="408">
        <v>10.92</v>
      </c>
      <c r="J70" s="127"/>
      <c r="K70" s="127">
        <v>20</v>
      </c>
      <c r="L70" s="127"/>
      <c r="M70" s="127"/>
      <c r="N70" s="127"/>
      <c r="O70" s="127"/>
      <c r="P70" s="127"/>
    </row>
    <row r="71" spans="2:16" x14ac:dyDescent="0.25">
      <c r="B71" s="28"/>
      <c r="C71" s="669"/>
      <c r="D71" s="28" t="s">
        <v>26</v>
      </c>
      <c r="E71" s="28" t="s">
        <v>84</v>
      </c>
      <c r="F71" s="28" t="s">
        <v>85</v>
      </c>
      <c r="G71" s="28"/>
      <c r="H71" s="129"/>
      <c r="I71" s="409">
        <v>0</v>
      </c>
      <c r="J71" s="129"/>
      <c r="K71" s="129">
        <v>0</v>
      </c>
      <c r="L71" s="129"/>
      <c r="M71" s="129"/>
      <c r="N71" s="129"/>
      <c r="O71" s="129"/>
      <c r="P71" s="129"/>
    </row>
    <row r="72" spans="2:16" x14ac:dyDescent="0.25">
      <c r="B72" s="30"/>
      <c r="C72" s="670"/>
      <c r="D72" s="30" t="s">
        <v>27</v>
      </c>
      <c r="E72" s="28" t="s">
        <v>84</v>
      </c>
      <c r="F72" s="28" t="s">
        <v>85</v>
      </c>
      <c r="G72" s="28"/>
      <c r="H72" s="129"/>
      <c r="I72" s="409">
        <v>435.61</v>
      </c>
      <c r="J72" s="129"/>
      <c r="K72" s="129">
        <v>0</v>
      </c>
      <c r="L72" s="129"/>
      <c r="M72" s="129"/>
      <c r="N72" s="129"/>
      <c r="O72" s="129"/>
      <c r="P72" s="129"/>
    </row>
    <row r="73" spans="2:16" x14ac:dyDescent="0.25">
      <c r="B73" s="26"/>
      <c r="C73" s="668" t="s">
        <v>86</v>
      </c>
      <c r="D73" s="26" t="s">
        <v>23</v>
      </c>
      <c r="E73" s="26" t="s">
        <v>87</v>
      </c>
      <c r="F73" s="27" t="s">
        <v>33</v>
      </c>
      <c r="G73" s="26"/>
      <c r="H73" s="127"/>
      <c r="I73" s="408">
        <v>0</v>
      </c>
      <c r="J73" s="127"/>
      <c r="K73" s="127">
        <v>0</v>
      </c>
      <c r="L73" s="127"/>
      <c r="M73" s="127"/>
      <c r="N73" s="127"/>
      <c r="O73" s="127"/>
      <c r="P73" s="127"/>
    </row>
    <row r="74" spans="2:16" x14ac:dyDescent="0.25">
      <c r="B74" s="28"/>
      <c r="C74" s="669"/>
      <c r="D74" s="28" t="s">
        <v>26</v>
      </c>
      <c r="E74" s="28" t="s">
        <v>87</v>
      </c>
      <c r="F74" s="28" t="s">
        <v>33</v>
      </c>
      <c r="G74" s="28"/>
      <c r="H74" s="129"/>
      <c r="I74" s="409">
        <v>0</v>
      </c>
      <c r="J74" s="129"/>
      <c r="K74" s="129">
        <v>0</v>
      </c>
      <c r="L74" s="129"/>
      <c r="M74" s="129"/>
      <c r="N74" s="129"/>
      <c r="O74" s="129"/>
      <c r="P74" s="129"/>
    </row>
    <row r="75" spans="2:16" x14ac:dyDescent="0.25">
      <c r="B75" s="30"/>
      <c r="C75" s="670"/>
      <c r="D75" s="30" t="s">
        <v>27</v>
      </c>
      <c r="E75" s="28" t="s">
        <v>87</v>
      </c>
      <c r="F75" s="28" t="s">
        <v>33</v>
      </c>
      <c r="G75" s="28"/>
      <c r="H75" s="129"/>
      <c r="I75" s="409">
        <v>0</v>
      </c>
      <c r="J75" s="129"/>
      <c r="K75" s="129">
        <v>0</v>
      </c>
      <c r="L75" s="129"/>
      <c r="M75" s="129"/>
      <c r="N75" s="129"/>
      <c r="O75" s="129"/>
      <c r="P75" s="129"/>
    </row>
    <row r="76" spans="2:16" x14ac:dyDescent="0.25">
      <c r="B76" s="26"/>
      <c r="C76" s="668" t="s">
        <v>88</v>
      </c>
      <c r="D76" s="26" t="s">
        <v>23</v>
      </c>
      <c r="E76" s="26" t="s">
        <v>89</v>
      </c>
      <c r="F76" s="27" t="s">
        <v>33</v>
      </c>
      <c r="G76" s="26"/>
      <c r="H76" s="127"/>
      <c r="I76" s="408">
        <v>0</v>
      </c>
      <c r="J76" s="127"/>
      <c r="K76" s="127">
        <v>0</v>
      </c>
      <c r="L76" s="127"/>
      <c r="M76" s="127"/>
      <c r="N76" s="127"/>
      <c r="O76" s="127"/>
      <c r="P76" s="127"/>
    </row>
    <row r="77" spans="2:16" x14ac:dyDescent="0.25">
      <c r="B77" s="28"/>
      <c r="C77" s="669"/>
      <c r="D77" s="28" t="s">
        <v>26</v>
      </c>
      <c r="E77" s="28" t="s">
        <v>89</v>
      </c>
      <c r="F77" s="28" t="s">
        <v>33</v>
      </c>
      <c r="G77" s="28"/>
      <c r="H77" s="129"/>
      <c r="I77" s="409">
        <v>0</v>
      </c>
      <c r="J77" s="129"/>
      <c r="K77" s="129">
        <v>0</v>
      </c>
      <c r="L77" s="129"/>
      <c r="M77" s="129"/>
      <c r="N77" s="129"/>
      <c r="O77" s="129"/>
      <c r="P77" s="129"/>
    </row>
    <row r="78" spans="2:16" x14ac:dyDescent="0.25">
      <c r="B78" s="30"/>
      <c r="C78" s="670"/>
      <c r="D78" s="30" t="s">
        <v>27</v>
      </c>
      <c r="E78" s="28" t="s">
        <v>89</v>
      </c>
      <c r="F78" s="28" t="s">
        <v>33</v>
      </c>
      <c r="G78" s="28"/>
      <c r="H78" s="129"/>
      <c r="I78" s="409">
        <v>0</v>
      </c>
      <c r="J78" s="129"/>
      <c r="K78" s="129">
        <v>0.2</v>
      </c>
      <c r="L78" s="129"/>
      <c r="M78" s="129"/>
      <c r="N78" s="129"/>
      <c r="O78" s="129"/>
      <c r="P78" s="129"/>
    </row>
    <row r="79" spans="2:16" x14ac:dyDescent="0.25">
      <c r="B79" s="26"/>
      <c r="C79" s="668" t="s">
        <v>90</v>
      </c>
      <c r="D79" s="26" t="s">
        <v>23</v>
      </c>
      <c r="E79" s="26" t="s">
        <v>91</v>
      </c>
      <c r="F79" s="27" t="s">
        <v>33</v>
      </c>
      <c r="G79" s="26"/>
      <c r="H79" s="127"/>
      <c r="I79" s="408">
        <v>0</v>
      </c>
      <c r="J79" s="127"/>
      <c r="K79" s="127">
        <v>0</v>
      </c>
      <c r="L79" s="127"/>
      <c r="M79" s="127"/>
      <c r="N79" s="127"/>
      <c r="O79" s="127"/>
      <c r="P79" s="127"/>
    </row>
    <row r="80" spans="2:16" x14ac:dyDescent="0.25">
      <c r="B80" s="28"/>
      <c r="C80" s="669"/>
      <c r="D80" s="28" t="s">
        <v>26</v>
      </c>
      <c r="E80" s="28" t="s">
        <v>91</v>
      </c>
      <c r="F80" s="28" t="s">
        <v>33</v>
      </c>
      <c r="G80" s="28"/>
      <c r="H80" s="129"/>
      <c r="I80" s="409">
        <v>0</v>
      </c>
      <c r="J80" s="129"/>
      <c r="K80" s="129">
        <v>0</v>
      </c>
      <c r="L80" s="129"/>
      <c r="M80" s="129"/>
      <c r="N80" s="129"/>
      <c r="O80" s="129"/>
      <c r="P80" s="129"/>
    </row>
    <row r="81" spans="2:16" x14ac:dyDescent="0.25">
      <c r="B81" s="30"/>
      <c r="C81" s="670"/>
      <c r="D81" s="30" t="s">
        <v>27</v>
      </c>
      <c r="E81" s="28" t="s">
        <v>91</v>
      </c>
      <c r="F81" s="28" t="s">
        <v>33</v>
      </c>
      <c r="G81" s="28"/>
      <c r="H81" s="129"/>
      <c r="I81" s="409">
        <v>3.5</v>
      </c>
      <c r="J81" s="129"/>
      <c r="K81" s="129">
        <v>0</v>
      </c>
      <c r="L81" s="129"/>
      <c r="M81" s="129"/>
      <c r="N81" s="129"/>
      <c r="O81" s="129"/>
      <c r="P81" s="129"/>
    </row>
    <row r="82" spans="2:16" x14ac:dyDescent="0.25">
      <c r="B82" s="26"/>
      <c r="C82" s="668" t="s">
        <v>92</v>
      </c>
      <c r="D82" s="26" t="s">
        <v>23</v>
      </c>
      <c r="E82" s="26" t="s">
        <v>93</v>
      </c>
      <c r="F82" s="27">
        <v>3287</v>
      </c>
      <c r="G82" s="26">
        <v>6.1</v>
      </c>
      <c r="H82" s="127" t="s">
        <v>94</v>
      </c>
      <c r="I82" s="408">
        <v>0</v>
      </c>
      <c r="J82" s="127"/>
      <c r="K82" s="127">
        <v>0</v>
      </c>
      <c r="L82" s="127"/>
      <c r="M82" s="127"/>
      <c r="N82" s="127"/>
      <c r="O82" s="127"/>
      <c r="P82" s="127"/>
    </row>
    <row r="83" spans="2:16" x14ac:dyDescent="0.25">
      <c r="B83" s="28"/>
      <c r="C83" s="669"/>
      <c r="D83" s="28" t="s">
        <v>26</v>
      </c>
      <c r="E83" s="28" t="s">
        <v>93</v>
      </c>
      <c r="F83" s="28">
        <v>3287</v>
      </c>
      <c r="G83" s="28">
        <v>6.1</v>
      </c>
      <c r="H83" s="129" t="s">
        <v>94</v>
      </c>
      <c r="I83" s="409">
        <v>0</v>
      </c>
      <c r="J83" s="129"/>
      <c r="K83" s="129">
        <v>0</v>
      </c>
      <c r="L83" s="129"/>
      <c r="M83" s="129"/>
      <c r="N83" s="129"/>
      <c r="O83" s="129"/>
      <c r="P83" s="129"/>
    </row>
    <row r="84" spans="2:16" x14ac:dyDescent="0.25">
      <c r="B84" s="30"/>
      <c r="C84" s="670"/>
      <c r="D84" s="30" t="s">
        <v>27</v>
      </c>
      <c r="E84" s="28" t="s">
        <v>93</v>
      </c>
      <c r="F84" s="28">
        <v>3288</v>
      </c>
      <c r="G84" s="28">
        <v>6.1</v>
      </c>
      <c r="H84" s="129" t="s">
        <v>94</v>
      </c>
      <c r="I84" s="409">
        <v>0</v>
      </c>
      <c r="J84" s="129"/>
      <c r="K84" s="129">
        <v>0</v>
      </c>
      <c r="L84" s="129"/>
      <c r="M84" s="129"/>
      <c r="N84" s="129"/>
      <c r="O84" s="129"/>
      <c r="P84" s="129"/>
    </row>
    <row r="85" spans="2:16" x14ac:dyDescent="0.25">
      <c r="B85" s="35"/>
      <c r="C85" s="133" t="s">
        <v>95</v>
      </c>
      <c r="D85" s="134" t="s">
        <v>27</v>
      </c>
      <c r="E85" s="134" t="s">
        <v>96</v>
      </c>
      <c r="F85" s="135">
        <v>3077</v>
      </c>
      <c r="G85" s="135">
        <v>9</v>
      </c>
      <c r="H85" s="136"/>
      <c r="I85" s="411">
        <v>0</v>
      </c>
      <c r="J85" s="136"/>
      <c r="K85" s="136">
        <v>0</v>
      </c>
      <c r="L85" s="136"/>
      <c r="M85" s="136"/>
      <c r="N85" s="136"/>
      <c r="O85" s="136"/>
      <c r="P85" s="136"/>
    </row>
    <row r="86" spans="2:16" x14ac:dyDescent="0.25">
      <c r="B86" s="138" t="s">
        <v>97</v>
      </c>
      <c r="C86" s="139" t="s">
        <v>98</v>
      </c>
      <c r="D86" s="140"/>
      <c r="E86" s="140"/>
      <c r="F86" s="140"/>
      <c r="G86" s="140"/>
      <c r="H86" s="141"/>
      <c r="I86" s="412">
        <f>SUM(I87:I95)</f>
        <v>0.72</v>
      </c>
      <c r="J86" s="141">
        <f t="shared" ref="J86:P86" si="4">SUM(J87:J95)</f>
        <v>0</v>
      </c>
      <c r="K86" s="141">
        <f t="shared" si="4"/>
        <v>8.5</v>
      </c>
      <c r="L86" s="141">
        <f t="shared" si="4"/>
        <v>0</v>
      </c>
      <c r="M86" s="141">
        <f t="shared" si="4"/>
        <v>0</v>
      </c>
      <c r="N86" s="141">
        <f t="shared" si="4"/>
        <v>0</v>
      </c>
      <c r="O86" s="141">
        <f t="shared" si="4"/>
        <v>0</v>
      </c>
      <c r="P86" s="141">
        <f t="shared" si="4"/>
        <v>0</v>
      </c>
    </row>
    <row r="87" spans="2:16" x14ac:dyDescent="0.25">
      <c r="B87" s="26"/>
      <c r="C87" s="669" t="s">
        <v>99</v>
      </c>
      <c r="D87" s="28" t="s">
        <v>23</v>
      </c>
      <c r="E87" s="28" t="s">
        <v>100</v>
      </c>
      <c r="F87" s="29">
        <v>3139</v>
      </c>
      <c r="G87" s="28">
        <v>5.0999999999999996</v>
      </c>
      <c r="H87" s="129" t="s">
        <v>25</v>
      </c>
      <c r="I87" s="409">
        <v>0.71</v>
      </c>
      <c r="J87" s="129"/>
      <c r="K87" s="129">
        <v>8</v>
      </c>
      <c r="L87" s="129"/>
      <c r="M87" s="129"/>
      <c r="N87" s="129"/>
      <c r="O87" s="129"/>
      <c r="P87" s="129"/>
    </row>
    <row r="88" spans="2:16" x14ac:dyDescent="0.25">
      <c r="B88" s="28"/>
      <c r="C88" s="669"/>
      <c r="D88" s="28" t="s">
        <v>26</v>
      </c>
      <c r="E88" s="28" t="s">
        <v>100</v>
      </c>
      <c r="F88" s="28">
        <v>3139</v>
      </c>
      <c r="G88" s="28">
        <v>5.0999999999999996</v>
      </c>
      <c r="H88" s="129" t="s">
        <v>25</v>
      </c>
      <c r="I88" s="409">
        <v>0</v>
      </c>
      <c r="J88" s="129"/>
      <c r="K88" s="129">
        <v>0</v>
      </c>
      <c r="L88" s="129"/>
      <c r="M88" s="129"/>
      <c r="N88" s="129"/>
      <c r="O88" s="129"/>
      <c r="P88" s="129"/>
    </row>
    <row r="89" spans="2:16" x14ac:dyDescent="0.25">
      <c r="B89" s="30"/>
      <c r="C89" s="670"/>
      <c r="D89" s="30" t="s">
        <v>27</v>
      </c>
      <c r="E89" s="28" t="s">
        <v>100</v>
      </c>
      <c r="F89" s="28">
        <v>1479</v>
      </c>
      <c r="G89" s="28">
        <v>5.0999999999999996</v>
      </c>
      <c r="H89" s="129" t="s">
        <v>25</v>
      </c>
      <c r="I89" s="409">
        <v>0.01</v>
      </c>
      <c r="J89" s="129"/>
      <c r="K89" s="129">
        <v>0.5</v>
      </c>
      <c r="L89" s="129"/>
      <c r="M89" s="129"/>
      <c r="N89" s="129"/>
      <c r="O89" s="129"/>
      <c r="P89" s="129"/>
    </row>
    <row r="90" spans="2:16" x14ac:dyDescent="0.25">
      <c r="B90" s="26"/>
      <c r="C90" s="668" t="s">
        <v>101</v>
      </c>
      <c r="D90" s="26" t="s">
        <v>23</v>
      </c>
      <c r="E90" s="26" t="s">
        <v>102</v>
      </c>
      <c r="F90" s="27" t="s">
        <v>33</v>
      </c>
      <c r="G90" s="26"/>
      <c r="H90" s="127"/>
      <c r="I90" s="408">
        <v>0</v>
      </c>
      <c r="J90" s="127"/>
      <c r="K90" s="127">
        <v>0</v>
      </c>
      <c r="L90" s="127"/>
      <c r="M90" s="127"/>
      <c r="N90" s="127"/>
      <c r="O90" s="127"/>
      <c r="P90" s="127"/>
    </row>
    <row r="91" spans="2:16" x14ac:dyDescent="0.25">
      <c r="B91" s="28"/>
      <c r="C91" s="669"/>
      <c r="D91" s="28" t="s">
        <v>26</v>
      </c>
      <c r="E91" s="28" t="s">
        <v>102</v>
      </c>
      <c r="F91" s="28" t="s">
        <v>33</v>
      </c>
      <c r="G91" s="28"/>
      <c r="H91" s="129"/>
      <c r="I91" s="409">
        <v>0</v>
      </c>
      <c r="J91" s="129"/>
      <c r="K91" s="129">
        <v>0</v>
      </c>
      <c r="L91" s="129"/>
      <c r="M91" s="129"/>
      <c r="N91" s="129"/>
      <c r="O91" s="129"/>
      <c r="P91" s="129"/>
    </row>
    <row r="92" spans="2:16" x14ac:dyDescent="0.25">
      <c r="B92" s="30"/>
      <c r="C92" s="670"/>
      <c r="D92" s="30" t="s">
        <v>27</v>
      </c>
      <c r="E92" s="28" t="s">
        <v>102</v>
      </c>
      <c r="F92" s="28" t="s">
        <v>33</v>
      </c>
      <c r="G92" s="28"/>
      <c r="H92" s="129"/>
      <c r="I92" s="409">
        <v>0</v>
      </c>
      <c r="J92" s="129"/>
      <c r="K92" s="129">
        <v>0</v>
      </c>
      <c r="L92" s="129"/>
      <c r="M92" s="129"/>
      <c r="N92" s="129"/>
      <c r="O92" s="129"/>
      <c r="P92" s="129"/>
    </row>
    <row r="93" spans="2:16" x14ac:dyDescent="0.25">
      <c r="B93" s="26"/>
      <c r="C93" s="668" t="s">
        <v>103</v>
      </c>
      <c r="D93" s="26" t="s">
        <v>23</v>
      </c>
      <c r="E93" s="26" t="s">
        <v>104</v>
      </c>
      <c r="F93" s="27" t="s">
        <v>33</v>
      </c>
      <c r="G93" s="26"/>
      <c r="H93" s="127"/>
      <c r="I93" s="408">
        <v>0</v>
      </c>
      <c r="J93" s="127"/>
      <c r="K93" s="127">
        <v>0</v>
      </c>
      <c r="L93" s="127"/>
      <c r="M93" s="127"/>
      <c r="N93" s="127"/>
      <c r="O93" s="127"/>
      <c r="P93" s="127"/>
    </row>
    <row r="94" spans="2:16" x14ac:dyDescent="0.25">
      <c r="B94" s="28"/>
      <c r="C94" s="669"/>
      <c r="D94" s="28" t="s">
        <v>26</v>
      </c>
      <c r="E94" s="28" t="s">
        <v>104</v>
      </c>
      <c r="F94" s="28" t="s">
        <v>33</v>
      </c>
      <c r="G94" s="28"/>
      <c r="H94" s="129"/>
      <c r="I94" s="409">
        <v>0</v>
      </c>
      <c r="J94" s="129"/>
      <c r="K94" s="129">
        <v>0</v>
      </c>
      <c r="L94" s="129"/>
      <c r="M94" s="129"/>
      <c r="N94" s="129"/>
      <c r="O94" s="129"/>
      <c r="P94" s="129"/>
    </row>
    <row r="95" spans="2:16" x14ac:dyDescent="0.25">
      <c r="B95" s="30"/>
      <c r="C95" s="670"/>
      <c r="D95" s="30" t="s">
        <v>27</v>
      </c>
      <c r="E95" s="28" t="s">
        <v>104</v>
      </c>
      <c r="F95" s="28" t="s">
        <v>33</v>
      </c>
      <c r="G95" s="28"/>
      <c r="H95" s="129"/>
      <c r="I95" s="409">
        <v>0</v>
      </c>
      <c r="J95" s="129"/>
      <c r="K95" s="129">
        <v>0</v>
      </c>
      <c r="L95" s="129"/>
      <c r="M95" s="129"/>
      <c r="N95" s="129"/>
      <c r="O95" s="129"/>
      <c r="P95" s="129"/>
    </row>
    <row r="96" spans="2:16" x14ac:dyDescent="0.25">
      <c r="B96" s="138" t="s">
        <v>105</v>
      </c>
      <c r="C96" s="139" t="s">
        <v>106</v>
      </c>
      <c r="D96" s="140"/>
      <c r="E96" s="140"/>
      <c r="F96" s="140"/>
      <c r="G96" s="140"/>
      <c r="H96" s="141"/>
      <c r="I96" s="412">
        <f>SUM(I97:I108)</f>
        <v>2349.6899999999996</v>
      </c>
      <c r="J96" s="141">
        <f t="shared" ref="J96:P96" si="5">SUM(J97:J108)</f>
        <v>0</v>
      </c>
      <c r="K96" s="141">
        <f t="shared" si="5"/>
        <v>1666.05</v>
      </c>
      <c r="L96" s="141">
        <f t="shared" si="5"/>
        <v>0</v>
      </c>
      <c r="M96" s="141">
        <f t="shared" si="5"/>
        <v>0</v>
      </c>
      <c r="N96" s="141">
        <f t="shared" si="5"/>
        <v>0</v>
      </c>
      <c r="O96" s="141">
        <f t="shared" si="5"/>
        <v>0</v>
      </c>
      <c r="P96" s="141">
        <f t="shared" si="5"/>
        <v>0</v>
      </c>
    </row>
    <row r="97" spans="2:16" x14ac:dyDescent="0.25">
      <c r="B97" s="26"/>
      <c r="C97" s="668" t="s">
        <v>107</v>
      </c>
      <c r="D97" s="142" t="s">
        <v>23</v>
      </c>
      <c r="E97" s="142" t="s">
        <v>108</v>
      </c>
      <c r="F97" s="27" t="s">
        <v>33</v>
      </c>
      <c r="G97" s="142"/>
      <c r="H97" s="142"/>
      <c r="I97" s="413">
        <v>1847.94</v>
      </c>
      <c r="J97" s="142"/>
      <c r="K97" s="142">
        <v>1333.63</v>
      </c>
      <c r="L97" s="142"/>
      <c r="M97" s="142"/>
      <c r="N97" s="142"/>
      <c r="O97" s="142"/>
      <c r="P97" s="142"/>
    </row>
    <row r="98" spans="2:16" x14ac:dyDescent="0.25">
      <c r="B98" s="28"/>
      <c r="C98" s="669"/>
      <c r="D98" s="144" t="s">
        <v>26</v>
      </c>
      <c r="E98" s="144" t="s">
        <v>108</v>
      </c>
      <c r="F98" s="28" t="s">
        <v>33</v>
      </c>
      <c r="G98" s="144"/>
      <c r="H98" s="144"/>
      <c r="I98" s="414">
        <v>258.45</v>
      </c>
      <c r="J98" s="144"/>
      <c r="K98" s="144">
        <v>0</v>
      </c>
      <c r="L98" s="144"/>
      <c r="M98" s="144"/>
      <c r="N98" s="144"/>
      <c r="O98" s="144"/>
      <c r="P98" s="144"/>
    </row>
    <row r="99" spans="2:16" x14ac:dyDescent="0.25">
      <c r="B99" s="28"/>
      <c r="C99" s="669"/>
      <c r="D99" s="28" t="s">
        <v>27</v>
      </c>
      <c r="E99" s="144" t="s">
        <v>108</v>
      </c>
      <c r="F99" s="28" t="s">
        <v>33</v>
      </c>
      <c r="G99" s="144"/>
      <c r="H99" s="144"/>
      <c r="I99" s="414">
        <v>116.43</v>
      </c>
      <c r="J99" s="144"/>
      <c r="K99" s="144">
        <v>19.12</v>
      </c>
      <c r="L99" s="144"/>
      <c r="M99" s="144"/>
      <c r="N99" s="144"/>
      <c r="O99" s="144"/>
      <c r="P99" s="144"/>
    </row>
    <row r="100" spans="2:16" x14ac:dyDescent="0.25">
      <c r="B100" s="47"/>
      <c r="C100" s="671" t="s">
        <v>109</v>
      </c>
      <c r="D100" s="142" t="s">
        <v>23</v>
      </c>
      <c r="E100" s="142" t="s">
        <v>110</v>
      </c>
      <c r="F100" s="27" t="s">
        <v>33</v>
      </c>
      <c r="G100" s="142"/>
      <c r="H100" s="142"/>
      <c r="I100" s="413">
        <v>51</v>
      </c>
      <c r="J100" s="142"/>
      <c r="K100" s="142">
        <v>0</v>
      </c>
      <c r="L100" s="142"/>
      <c r="M100" s="142"/>
      <c r="N100" s="142"/>
      <c r="O100" s="142"/>
      <c r="P100" s="142"/>
    </row>
    <row r="101" spans="2:16" x14ac:dyDescent="0.25">
      <c r="B101" s="48"/>
      <c r="C101" s="672"/>
      <c r="D101" s="144" t="s">
        <v>26</v>
      </c>
      <c r="E101" s="144" t="s">
        <v>110</v>
      </c>
      <c r="F101" s="28" t="s">
        <v>33</v>
      </c>
      <c r="G101" s="144"/>
      <c r="H101" s="144"/>
      <c r="I101" s="414">
        <v>0</v>
      </c>
      <c r="J101" s="144"/>
      <c r="K101" s="144">
        <v>302</v>
      </c>
      <c r="L101" s="144"/>
      <c r="M101" s="144"/>
      <c r="N101" s="144"/>
      <c r="O101" s="144"/>
      <c r="P101" s="144"/>
    </row>
    <row r="102" spans="2:16" x14ac:dyDescent="0.25">
      <c r="B102" s="49"/>
      <c r="C102" s="673"/>
      <c r="D102" s="30" t="s">
        <v>27</v>
      </c>
      <c r="E102" s="30" t="s">
        <v>110</v>
      </c>
      <c r="F102" s="30" t="s">
        <v>33</v>
      </c>
      <c r="G102" s="146"/>
      <c r="H102" s="146"/>
      <c r="I102" s="415">
        <v>75.87</v>
      </c>
      <c r="J102" s="146"/>
      <c r="K102" s="146">
        <v>11.3</v>
      </c>
      <c r="L102" s="146"/>
      <c r="M102" s="146"/>
      <c r="N102" s="146"/>
      <c r="O102" s="146"/>
      <c r="P102" s="146"/>
    </row>
    <row r="103" spans="2:16" x14ac:dyDescent="0.25">
      <c r="B103" s="47"/>
      <c r="C103" s="671" t="s">
        <v>111</v>
      </c>
      <c r="D103" s="142" t="s">
        <v>23</v>
      </c>
      <c r="E103" s="142" t="s">
        <v>112</v>
      </c>
      <c r="F103" s="27" t="s">
        <v>33</v>
      </c>
      <c r="G103" s="142"/>
      <c r="H103" s="142"/>
      <c r="I103" s="413">
        <v>0</v>
      </c>
      <c r="J103" s="142"/>
      <c r="K103" s="142">
        <v>0</v>
      </c>
      <c r="L103" s="142"/>
      <c r="M103" s="142"/>
      <c r="N103" s="142"/>
      <c r="O103" s="142"/>
      <c r="P103" s="142"/>
    </row>
    <row r="104" spans="2:16" x14ac:dyDescent="0.25">
      <c r="B104" s="48"/>
      <c r="C104" s="672"/>
      <c r="D104" s="144" t="s">
        <v>26</v>
      </c>
      <c r="E104" s="144" t="s">
        <v>112</v>
      </c>
      <c r="F104" s="28" t="s">
        <v>33</v>
      </c>
      <c r="G104" s="144"/>
      <c r="H104" s="144"/>
      <c r="I104" s="414">
        <v>0</v>
      </c>
      <c r="J104" s="144"/>
      <c r="K104" s="144">
        <v>0</v>
      </c>
      <c r="L104" s="144"/>
      <c r="M104" s="144"/>
      <c r="N104" s="144"/>
      <c r="O104" s="144"/>
      <c r="P104" s="144"/>
    </row>
    <row r="105" spans="2:16" x14ac:dyDescent="0.25">
      <c r="B105" s="49"/>
      <c r="C105" s="673"/>
      <c r="D105" s="30" t="s">
        <v>27</v>
      </c>
      <c r="E105" s="30" t="s">
        <v>112</v>
      </c>
      <c r="F105" s="30" t="s">
        <v>33</v>
      </c>
      <c r="G105" s="146"/>
      <c r="H105" s="146"/>
      <c r="I105" s="415">
        <v>0</v>
      </c>
      <c r="J105" s="146"/>
      <c r="K105" s="146">
        <v>0</v>
      </c>
      <c r="L105" s="146"/>
      <c r="M105" s="146"/>
      <c r="N105" s="146"/>
      <c r="O105" s="146"/>
      <c r="P105" s="146"/>
    </row>
    <row r="106" spans="2:16" x14ac:dyDescent="0.25">
      <c r="B106" s="47"/>
      <c r="C106" s="671" t="s">
        <v>113</v>
      </c>
      <c r="D106" s="142" t="s">
        <v>23</v>
      </c>
      <c r="E106" s="142" t="s">
        <v>114</v>
      </c>
      <c r="F106" s="27" t="s">
        <v>33</v>
      </c>
      <c r="G106" s="142"/>
      <c r="H106" s="142"/>
      <c r="I106" s="413">
        <v>0</v>
      </c>
      <c r="J106" s="142"/>
      <c r="K106" s="142">
        <v>0</v>
      </c>
      <c r="L106" s="142"/>
      <c r="M106" s="142"/>
      <c r="N106" s="142"/>
      <c r="O106" s="142"/>
      <c r="P106" s="142"/>
    </row>
    <row r="107" spans="2:16" x14ac:dyDescent="0.25">
      <c r="B107" s="48"/>
      <c r="C107" s="672"/>
      <c r="D107" s="144" t="s">
        <v>26</v>
      </c>
      <c r="E107" s="144" t="s">
        <v>114</v>
      </c>
      <c r="F107" s="28" t="s">
        <v>33</v>
      </c>
      <c r="G107" s="144"/>
      <c r="H107" s="144"/>
      <c r="I107" s="414">
        <v>0</v>
      </c>
      <c r="J107" s="144"/>
      <c r="K107" s="144">
        <v>0</v>
      </c>
      <c r="L107" s="144"/>
      <c r="M107" s="144"/>
      <c r="N107" s="144"/>
      <c r="O107" s="144"/>
      <c r="P107" s="144"/>
    </row>
    <row r="108" spans="2:16" x14ac:dyDescent="0.25">
      <c r="B108" s="49"/>
      <c r="C108" s="673"/>
      <c r="D108" s="30" t="s">
        <v>27</v>
      </c>
      <c r="E108" s="30" t="s">
        <v>114</v>
      </c>
      <c r="F108" s="30" t="s">
        <v>33</v>
      </c>
      <c r="G108" s="146"/>
      <c r="H108" s="146"/>
      <c r="I108" s="415">
        <v>0</v>
      </c>
      <c r="J108" s="146"/>
      <c r="K108" s="146">
        <v>0</v>
      </c>
      <c r="L108" s="146"/>
      <c r="M108" s="146"/>
      <c r="N108" s="146"/>
      <c r="O108" s="146"/>
      <c r="P108" s="146"/>
    </row>
    <row r="109" spans="2:16" x14ac:dyDescent="0.25">
      <c r="B109" s="148" t="s">
        <v>115</v>
      </c>
      <c r="C109" s="149" t="s">
        <v>116</v>
      </c>
      <c r="D109" s="150"/>
      <c r="E109" s="151"/>
      <c r="F109" s="151"/>
      <c r="G109" s="151"/>
      <c r="H109" s="152"/>
      <c r="I109" s="416">
        <f>SUM(I110:I123)</f>
        <v>717.5</v>
      </c>
      <c r="J109" s="152">
        <f t="shared" ref="J109:P109" si="6">SUM(J110:J123)</f>
        <v>0</v>
      </c>
      <c r="K109" s="152">
        <f t="shared" si="6"/>
        <v>3563.2000000000003</v>
      </c>
      <c r="L109" s="152">
        <f t="shared" si="6"/>
        <v>0</v>
      </c>
      <c r="M109" s="152">
        <f t="shared" si="6"/>
        <v>0</v>
      </c>
      <c r="N109" s="152">
        <f t="shared" si="6"/>
        <v>0</v>
      </c>
      <c r="O109" s="152">
        <f t="shared" si="6"/>
        <v>0</v>
      </c>
      <c r="P109" s="152">
        <f t="shared" si="6"/>
        <v>0</v>
      </c>
    </row>
    <row r="110" spans="2:16" x14ac:dyDescent="0.25">
      <c r="B110" s="26"/>
      <c r="C110" s="674" t="s">
        <v>117</v>
      </c>
      <c r="D110" s="142" t="s">
        <v>23</v>
      </c>
      <c r="E110" s="142" t="s">
        <v>118</v>
      </c>
      <c r="F110" s="142" t="s">
        <v>33</v>
      </c>
      <c r="G110" s="142">
        <v>3</v>
      </c>
      <c r="H110" s="142" t="s">
        <v>64</v>
      </c>
      <c r="I110" s="413">
        <v>21.03</v>
      </c>
      <c r="J110" s="142"/>
      <c r="K110" s="142">
        <v>0</v>
      </c>
      <c r="L110" s="142"/>
      <c r="M110" s="142"/>
      <c r="N110" s="142"/>
      <c r="O110" s="142"/>
      <c r="P110" s="142"/>
    </row>
    <row r="111" spans="2:16" x14ac:dyDescent="0.25">
      <c r="B111" s="30"/>
      <c r="C111" s="674"/>
      <c r="D111" s="146" t="s">
        <v>26</v>
      </c>
      <c r="E111" s="146" t="s">
        <v>118</v>
      </c>
      <c r="F111" s="146" t="s">
        <v>33</v>
      </c>
      <c r="G111" s="146">
        <v>3</v>
      </c>
      <c r="H111" s="146" t="s">
        <v>64</v>
      </c>
      <c r="I111" s="415">
        <v>0</v>
      </c>
      <c r="J111" s="146"/>
      <c r="K111" s="146">
        <v>0</v>
      </c>
      <c r="L111" s="146"/>
      <c r="M111" s="146"/>
      <c r="N111" s="146"/>
      <c r="O111" s="146"/>
      <c r="P111" s="146"/>
    </row>
    <row r="112" spans="2:16" x14ac:dyDescent="0.25">
      <c r="B112" s="26"/>
      <c r="C112" s="674" t="s">
        <v>119</v>
      </c>
      <c r="D112" s="142" t="s">
        <v>23</v>
      </c>
      <c r="E112" s="142" t="s">
        <v>120</v>
      </c>
      <c r="F112" s="142" t="s">
        <v>33</v>
      </c>
      <c r="G112" s="142"/>
      <c r="H112" s="142"/>
      <c r="I112" s="413">
        <v>468.43</v>
      </c>
      <c r="J112" s="142"/>
      <c r="K112" s="142">
        <v>3394.08</v>
      </c>
      <c r="L112" s="142"/>
      <c r="M112" s="142"/>
      <c r="N112" s="142"/>
      <c r="O112" s="142"/>
      <c r="P112" s="142"/>
    </row>
    <row r="113" spans="2:16" x14ac:dyDescent="0.25">
      <c r="B113" s="28"/>
      <c r="C113" s="674"/>
      <c r="D113" s="144" t="s">
        <v>26</v>
      </c>
      <c r="E113" s="144" t="s">
        <v>120</v>
      </c>
      <c r="F113" s="144" t="s">
        <v>33</v>
      </c>
      <c r="G113" s="144"/>
      <c r="H113" s="144"/>
      <c r="I113" s="414">
        <v>8.6</v>
      </c>
      <c r="J113" s="144"/>
      <c r="K113" s="144">
        <v>6.3</v>
      </c>
      <c r="L113" s="144"/>
      <c r="M113" s="144"/>
      <c r="N113" s="144"/>
      <c r="O113" s="144"/>
      <c r="P113" s="144"/>
    </row>
    <row r="114" spans="2:16" x14ac:dyDescent="0.25">
      <c r="B114" s="30"/>
      <c r="C114" s="674"/>
      <c r="D114" s="30" t="s">
        <v>27</v>
      </c>
      <c r="E114" s="30" t="s">
        <v>120</v>
      </c>
      <c r="F114" s="30" t="s">
        <v>33</v>
      </c>
      <c r="G114" s="30"/>
      <c r="H114" s="30"/>
      <c r="I114" s="407">
        <v>6.01</v>
      </c>
      <c r="J114" s="30"/>
      <c r="K114" s="30">
        <v>48.78</v>
      </c>
      <c r="L114" s="30"/>
      <c r="M114" s="30"/>
      <c r="N114" s="30"/>
      <c r="O114" s="30"/>
      <c r="P114" s="30"/>
    </row>
    <row r="115" spans="2:16" x14ac:dyDescent="0.25">
      <c r="B115" s="26"/>
      <c r="C115" s="674" t="s">
        <v>121</v>
      </c>
      <c r="D115" s="142" t="s">
        <v>23</v>
      </c>
      <c r="E115" s="142" t="s">
        <v>122</v>
      </c>
      <c r="F115" s="142">
        <v>2810</v>
      </c>
      <c r="G115" s="142">
        <v>6.1</v>
      </c>
      <c r="H115" s="142" t="s">
        <v>25</v>
      </c>
      <c r="I115" s="413">
        <v>0</v>
      </c>
      <c r="J115" s="142"/>
      <c r="K115" s="142">
        <v>0</v>
      </c>
      <c r="L115" s="142"/>
      <c r="M115" s="142"/>
      <c r="N115" s="142"/>
      <c r="O115" s="142"/>
      <c r="P115" s="142"/>
    </row>
    <row r="116" spans="2:16" x14ac:dyDescent="0.25">
      <c r="B116" s="28"/>
      <c r="C116" s="674"/>
      <c r="D116" s="144" t="s">
        <v>26</v>
      </c>
      <c r="E116" s="144" t="s">
        <v>122</v>
      </c>
      <c r="F116" s="144">
        <v>2810</v>
      </c>
      <c r="G116" s="144">
        <v>6.1</v>
      </c>
      <c r="H116" s="144" t="s">
        <v>25</v>
      </c>
      <c r="I116" s="414">
        <v>0</v>
      </c>
      <c r="J116" s="144"/>
      <c r="K116" s="144">
        <v>0</v>
      </c>
      <c r="L116" s="144"/>
      <c r="M116" s="144"/>
      <c r="N116" s="144"/>
      <c r="O116" s="144"/>
      <c r="P116" s="144"/>
    </row>
    <row r="117" spans="2:16" x14ac:dyDescent="0.25">
      <c r="B117" s="30"/>
      <c r="C117" s="674"/>
      <c r="D117" s="30" t="s">
        <v>27</v>
      </c>
      <c r="E117" s="30" t="s">
        <v>122</v>
      </c>
      <c r="F117" s="30">
        <v>2811</v>
      </c>
      <c r="G117" s="30">
        <v>6.1</v>
      </c>
      <c r="H117" s="30" t="s">
        <v>25</v>
      </c>
      <c r="I117" s="407">
        <v>0</v>
      </c>
      <c r="J117" s="30"/>
      <c r="K117" s="30">
        <v>0</v>
      </c>
      <c r="L117" s="30"/>
      <c r="M117" s="30"/>
      <c r="N117" s="30"/>
      <c r="O117" s="30"/>
      <c r="P117" s="30"/>
    </row>
    <row r="118" spans="2:16" x14ac:dyDescent="0.25">
      <c r="B118" s="26"/>
      <c r="C118" s="674" t="s">
        <v>123</v>
      </c>
      <c r="D118" s="142" t="s">
        <v>23</v>
      </c>
      <c r="E118" s="142" t="s">
        <v>124</v>
      </c>
      <c r="F118" s="142" t="s">
        <v>33</v>
      </c>
      <c r="G118" s="142"/>
      <c r="H118" s="142"/>
      <c r="I118" s="413">
        <v>149.88999999999999</v>
      </c>
      <c r="J118" s="142"/>
      <c r="K118" s="142">
        <v>9.8800000000000008</v>
      </c>
      <c r="L118" s="142"/>
      <c r="M118" s="142"/>
      <c r="N118" s="142"/>
      <c r="O118" s="142"/>
      <c r="P118" s="142"/>
    </row>
    <row r="119" spans="2:16" x14ac:dyDescent="0.25">
      <c r="B119" s="28"/>
      <c r="C119" s="674"/>
      <c r="D119" s="144" t="s">
        <v>26</v>
      </c>
      <c r="E119" s="144" t="s">
        <v>124</v>
      </c>
      <c r="F119" s="144" t="s">
        <v>33</v>
      </c>
      <c r="G119" s="144"/>
      <c r="H119" s="144"/>
      <c r="I119" s="414">
        <v>33.020000000000003</v>
      </c>
      <c r="J119" s="144"/>
      <c r="K119" s="144">
        <v>104.16</v>
      </c>
      <c r="L119" s="144"/>
      <c r="M119" s="144"/>
      <c r="N119" s="144"/>
      <c r="O119" s="144"/>
      <c r="P119" s="144"/>
    </row>
    <row r="120" spans="2:16" x14ac:dyDescent="0.25">
      <c r="B120" s="30"/>
      <c r="C120" s="674"/>
      <c r="D120" s="30" t="s">
        <v>27</v>
      </c>
      <c r="E120" s="30" t="s">
        <v>124</v>
      </c>
      <c r="F120" s="30" t="s">
        <v>33</v>
      </c>
      <c r="G120" s="30"/>
      <c r="H120" s="30"/>
      <c r="I120" s="407">
        <v>17.71</v>
      </c>
      <c r="J120" s="30"/>
      <c r="K120" s="30">
        <v>0</v>
      </c>
      <c r="L120" s="30"/>
      <c r="M120" s="30"/>
      <c r="N120" s="30"/>
      <c r="O120" s="30"/>
      <c r="P120" s="30"/>
    </row>
    <row r="121" spans="2:16" x14ac:dyDescent="0.25">
      <c r="B121" s="26"/>
      <c r="C121" s="674" t="s">
        <v>125</v>
      </c>
      <c r="D121" s="142" t="s">
        <v>23</v>
      </c>
      <c r="E121" s="142" t="s">
        <v>126</v>
      </c>
      <c r="F121" s="142" t="s">
        <v>33</v>
      </c>
      <c r="G121" s="142"/>
      <c r="H121" s="142"/>
      <c r="I121" s="413">
        <v>11.31</v>
      </c>
      <c r="J121" s="142"/>
      <c r="K121" s="142">
        <v>0</v>
      </c>
      <c r="L121" s="142"/>
      <c r="M121" s="142"/>
      <c r="N121" s="142"/>
      <c r="O121" s="142"/>
      <c r="P121" s="142"/>
    </row>
    <row r="122" spans="2:16" x14ac:dyDescent="0.25">
      <c r="B122" s="28"/>
      <c r="C122" s="674"/>
      <c r="D122" s="144" t="s">
        <v>26</v>
      </c>
      <c r="E122" s="144" t="s">
        <v>126</v>
      </c>
      <c r="F122" s="144" t="s">
        <v>33</v>
      </c>
      <c r="G122" s="144"/>
      <c r="H122" s="144"/>
      <c r="I122" s="414">
        <v>0</v>
      </c>
      <c r="J122" s="144"/>
      <c r="K122" s="144">
        <v>0</v>
      </c>
      <c r="L122" s="144"/>
      <c r="M122" s="144"/>
      <c r="N122" s="144"/>
      <c r="O122" s="144"/>
      <c r="P122" s="144"/>
    </row>
    <row r="123" spans="2:16" x14ac:dyDescent="0.25">
      <c r="B123" s="30"/>
      <c r="C123" s="674"/>
      <c r="D123" s="30" t="s">
        <v>27</v>
      </c>
      <c r="E123" s="30" t="s">
        <v>126</v>
      </c>
      <c r="F123" s="30" t="s">
        <v>33</v>
      </c>
      <c r="G123" s="30"/>
      <c r="H123" s="30"/>
      <c r="I123" s="407">
        <v>1.5</v>
      </c>
      <c r="J123" s="30"/>
      <c r="K123" s="30">
        <v>0</v>
      </c>
      <c r="L123" s="30"/>
      <c r="M123" s="30"/>
      <c r="N123" s="30"/>
      <c r="O123" s="30"/>
      <c r="P123" s="30"/>
    </row>
    <row r="124" spans="2:16" x14ac:dyDescent="0.25">
      <c r="B124" s="138" t="s">
        <v>127</v>
      </c>
      <c r="C124" s="153" t="s">
        <v>128</v>
      </c>
      <c r="D124" s="154"/>
      <c r="E124" s="154"/>
      <c r="F124" s="154"/>
      <c r="G124" s="154"/>
      <c r="H124" s="154"/>
      <c r="I124" s="411">
        <f>SUM(I125:I136)</f>
        <v>426.56000000000006</v>
      </c>
      <c r="J124" s="154">
        <f t="shared" ref="J124:P124" si="7">SUM(J125:J136)</f>
        <v>0</v>
      </c>
      <c r="K124" s="154">
        <f t="shared" si="7"/>
        <v>0.25</v>
      </c>
      <c r="L124" s="154">
        <f t="shared" si="7"/>
        <v>0</v>
      </c>
      <c r="M124" s="154">
        <f t="shared" si="7"/>
        <v>0</v>
      </c>
      <c r="N124" s="154">
        <f t="shared" si="7"/>
        <v>0</v>
      </c>
      <c r="O124" s="154">
        <f t="shared" si="7"/>
        <v>0</v>
      </c>
      <c r="P124" s="154">
        <f t="shared" si="7"/>
        <v>0</v>
      </c>
    </row>
    <row r="125" spans="2:16" x14ac:dyDescent="0.25">
      <c r="B125" s="26"/>
      <c r="C125" s="674" t="s">
        <v>129</v>
      </c>
      <c r="D125" s="142" t="s">
        <v>23</v>
      </c>
      <c r="E125" s="142" t="s">
        <v>130</v>
      </c>
      <c r="F125" s="142">
        <v>2902</v>
      </c>
      <c r="G125" s="142">
        <v>6.1</v>
      </c>
      <c r="H125" s="142" t="s">
        <v>51</v>
      </c>
      <c r="I125" s="413">
        <v>76.39</v>
      </c>
      <c r="J125" s="142"/>
      <c r="K125" s="142">
        <v>0.25</v>
      </c>
      <c r="L125" s="142"/>
      <c r="M125" s="142"/>
      <c r="N125" s="142"/>
      <c r="O125" s="142"/>
      <c r="P125" s="142"/>
    </row>
    <row r="126" spans="2:16" x14ac:dyDescent="0.25">
      <c r="B126" s="28"/>
      <c r="C126" s="674"/>
      <c r="D126" s="144" t="s">
        <v>26</v>
      </c>
      <c r="E126" s="144" t="s">
        <v>130</v>
      </c>
      <c r="F126" s="144">
        <v>2902</v>
      </c>
      <c r="G126" s="144">
        <v>6.1</v>
      </c>
      <c r="H126" s="144" t="s">
        <v>51</v>
      </c>
      <c r="I126" s="414">
        <v>0</v>
      </c>
      <c r="J126" s="144"/>
      <c r="K126" s="144">
        <v>0</v>
      </c>
      <c r="L126" s="144"/>
      <c r="M126" s="144"/>
      <c r="N126" s="144"/>
      <c r="O126" s="144"/>
      <c r="P126" s="144"/>
    </row>
    <row r="127" spans="2:16" x14ac:dyDescent="0.25">
      <c r="B127" s="30"/>
      <c r="C127" s="674"/>
      <c r="D127" s="30" t="s">
        <v>27</v>
      </c>
      <c r="E127" s="30" t="s">
        <v>130</v>
      </c>
      <c r="F127" s="30">
        <v>2588</v>
      </c>
      <c r="G127" s="30">
        <v>6.1</v>
      </c>
      <c r="H127" s="30" t="s">
        <v>131</v>
      </c>
      <c r="I127" s="407">
        <v>3.79</v>
      </c>
      <c r="J127" s="30"/>
      <c r="K127" s="30">
        <v>0</v>
      </c>
      <c r="L127" s="30"/>
      <c r="M127" s="30"/>
      <c r="N127" s="30"/>
      <c r="O127" s="30"/>
      <c r="P127" s="30"/>
    </row>
    <row r="128" spans="2:16" x14ac:dyDescent="0.25">
      <c r="B128" s="26"/>
      <c r="C128" s="674" t="s">
        <v>132</v>
      </c>
      <c r="D128" s="142" t="s">
        <v>23</v>
      </c>
      <c r="E128" s="142" t="s">
        <v>133</v>
      </c>
      <c r="F128" s="142">
        <v>3018</v>
      </c>
      <c r="G128" s="142">
        <v>6.1</v>
      </c>
      <c r="H128" s="142" t="s">
        <v>51</v>
      </c>
      <c r="I128" s="413">
        <v>118.73</v>
      </c>
      <c r="J128" s="142"/>
      <c r="K128" s="142">
        <v>0</v>
      </c>
      <c r="L128" s="142"/>
      <c r="M128" s="142"/>
      <c r="N128" s="142"/>
      <c r="O128" s="142"/>
      <c r="P128" s="142"/>
    </row>
    <row r="129" spans="2:16" x14ac:dyDescent="0.25">
      <c r="B129" s="28"/>
      <c r="C129" s="674"/>
      <c r="D129" s="144" t="s">
        <v>26</v>
      </c>
      <c r="E129" s="144" t="s">
        <v>133</v>
      </c>
      <c r="F129" s="144">
        <v>3018</v>
      </c>
      <c r="G129" s="144">
        <v>6.1</v>
      </c>
      <c r="H129" s="144" t="s">
        <v>51</v>
      </c>
      <c r="I129" s="414">
        <v>0</v>
      </c>
      <c r="J129" s="144"/>
      <c r="K129" s="144">
        <v>0</v>
      </c>
      <c r="L129" s="144"/>
      <c r="M129" s="144"/>
      <c r="N129" s="144"/>
      <c r="O129" s="144"/>
      <c r="P129" s="144"/>
    </row>
    <row r="130" spans="2:16" x14ac:dyDescent="0.25">
      <c r="B130" s="30"/>
      <c r="C130" s="674"/>
      <c r="D130" s="30" t="s">
        <v>27</v>
      </c>
      <c r="E130" s="30" t="s">
        <v>133</v>
      </c>
      <c r="F130" s="30">
        <v>2783</v>
      </c>
      <c r="G130" s="30">
        <v>6.1</v>
      </c>
      <c r="H130" s="30" t="s">
        <v>131</v>
      </c>
      <c r="I130" s="407">
        <v>1.49</v>
      </c>
      <c r="J130" s="30"/>
      <c r="K130" s="30">
        <v>0</v>
      </c>
      <c r="L130" s="30"/>
      <c r="M130" s="30"/>
      <c r="N130" s="30"/>
      <c r="O130" s="30"/>
      <c r="P130" s="30"/>
    </row>
    <row r="131" spans="2:16" x14ac:dyDescent="0.25">
      <c r="B131" s="26"/>
      <c r="C131" s="674" t="s">
        <v>134</v>
      </c>
      <c r="D131" s="142" t="s">
        <v>23</v>
      </c>
      <c r="E131" s="142" t="s">
        <v>135</v>
      </c>
      <c r="F131" s="142">
        <v>2902</v>
      </c>
      <c r="G131" s="142">
        <v>6.1</v>
      </c>
      <c r="H131" s="142" t="s">
        <v>136</v>
      </c>
      <c r="I131" s="413">
        <v>0</v>
      </c>
      <c r="J131" s="142"/>
      <c r="K131" s="142">
        <v>0</v>
      </c>
      <c r="L131" s="142"/>
      <c r="M131" s="142"/>
      <c r="N131" s="142"/>
      <c r="O131" s="142"/>
      <c r="P131" s="142"/>
    </row>
    <row r="132" spans="2:16" x14ac:dyDescent="0.25">
      <c r="B132" s="28"/>
      <c r="C132" s="674"/>
      <c r="D132" s="144" t="s">
        <v>26</v>
      </c>
      <c r="E132" s="144" t="s">
        <v>135</v>
      </c>
      <c r="F132" s="144">
        <v>2902</v>
      </c>
      <c r="G132" s="144">
        <v>6.1</v>
      </c>
      <c r="H132" s="144" t="s">
        <v>136</v>
      </c>
      <c r="I132" s="414">
        <v>0</v>
      </c>
      <c r="J132" s="144"/>
      <c r="K132" s="144">
        <v>0</v>
      </c>
      <c r="L132" s="144"/>
      <c r="M132" s="144"/>
      <c r="N132" s="144"/>
      <c r="O132" s="144"/>
      <c r="P132" s="144"/>
    </row>
    <row r="133" spans="2:16" x14ac:dyDescent="0.25">
      <c r="B133" s="30"/>
      <c r="C133" s="674"/>
      <c r="D133" s="30" t="s">
        <v>27</v>
      </c>
      <c r="E133" s="30" t="s">
        <v>135</v>
      </c>
      <c r="F133" s="30">
        <v>2588</v>
      </c>
      <c r="G133" s="30">
        <v>6.1</v>
      </c>
      <c r="H133" s="30" t="s">
        <v>136</v>
      </c>
      <c r="I133" s="407">
        <v>0</v>
      </c>
      <c r="J133" s="30"/>
      <c r="K133" s="30">
        <v>0</v>
      </c>
      <c r="L133" s="30"/>
      <c r="M133" s="30"/>
      <c r="N133" s="30"/>
      <c r="O133" s="30"/>
      <c r="P133" s="30"/>
    </row>
    <row r="134" spans="2:16" x14ac:dyDescent="0.25">
      <c r="B134" s="60"/>
      <c r="C134" s="666" t="s">
        <v>137</v>
      </c>
      <c r="D134" s="142" t="s">
        <v>23</v>
      </c>
      <c r="E134" s="142" t="s">
        <v>138</v>
      </c>
      <c r="F134" s="142">
        <v>2994</v>
      </c>
      <c r="G134" s="142">
        <v>6.1</v>
      </c>
      <c r="H134" s="142" t="s">
        <v>136</v>
      </c>
      <c r="I134" s="413">
        <v>1.22</v>
      </c>
      <c r="J134" s="142"/>
      <c r="K134" s="142">
        <v>0</v>
      </c>
      <c r="L134" s="142"/>
      <c r="M134" s="142"/>
      <c r="N134" s="142"/>
      <c r="O134" s="142"/>
      <c r="P134" s="142"/>
    </row>
    <row r="135" spans="2:16" x14ac:dyDescent="0.25">
      <c r="B135" s="61"/>
      <c r="C135" s="667"/>
      <c r="D135" s="144" t="s">
        <v>26</v>
      </c>
      <c r="E135" s="144" t="s">
        <v>138</v>
      </c>
      <c r="F135" s="144">
        <v>2994</v>
      </c>
      <c r="G135" s="144">
        <v>6.1</v>
      </c>
      <c r="H135" s="144" t="s">
        <v>136</v>
      </c>
      <c r="I135" s="414">
        <v>0.69</v>
      </c>
      <c r="J135" s="144"/>
      <c r="K135" s="144">
        <v>0</v>
      </c>
      <c r="L135" s="144"/>
      <c r="M135" s="144"/>
      <c r="N135" s="144"/>
      <c r="O135" s="144"/>
      <c r="P135" s="144"/>
    </row>
    <row r="136" spans="2:16" x14ac:dyDescent="0.25">
      <c r="B136" s="62"/>
      <c r="C136" s="667"/>
      <c r="D136" s="28" t="s">
        <v>27</v>
      </c>
      <c r="E136" s="30" t="s">
        <v>138</v>
      </c>
      <c r="F136" s="30">
        <v>2759</v>
      </c>
      <c r="G136" s="30">
        <v>6.1</v>
      </c>
      <c r="H136" s="30" t="s">
        <v>136</v>
      </c>
      <c r="I136" s="407">
        <v>224.25</v>
      </c>
      <c r="J136" s="30"/>
      <c r="K136" s="30">
        <v>0</v>
      </c>
      <c r="L136" s="30"/>
      <c r="M136" s="30"/>
      <c r="N136" s="30"/>
      <c r="O136" s="30"/>
      <c r="P136" s="30"/>
    </row>
    <row r="137" spans="2:16" x14ac:dyDescent="0.25">
      <c r="B137" s="155" t="s">
        <v>139</v>
      </c>
      <c r="C137" s="156" t="s">
        <v>140</v>
      </c>
      <c r="D137" s="151"/>
      <c r="E137" s="675"/>
      <c r="F137" s="675"/>
      <c r="G137" s="151"/>
      <c r="H137" s="152"/>
      <c r="I137" s="416">
        <f>SUM(I138:I159)</f>
        <v>7038.8600000000006</v>
      </c>
      <c r="J137" s="152">
        <f t="shared" ref="J137:P137" si="8">SUM(J138:J159)</f>
        <v>0</v>
      </c>
      <c r="K137" s="152">
        <f t="shared" si="8"/>
        <v>4682.26</v>
      </c>
      <c r="L137" s="152">
        <f t="shared" si="8"/>
        <v>0</v>
      </c>
      <c r="M137" s="152">
        <f t="shared" si="8"/>
        <v>0</v>
      </c>
      <c r="N137" s="152">
        <f t="shared" si="8"/>
        <v>0</v>
      </c>
      <c r="O137" s="152">
        <f t="shared" si="8"/>
        <v>0</v>
      </c>
      <c r="P137" s="152">
        <f t="shared" si="8"/>
        <v>0</v>
      </c>
    </row>
    <row r="138" spans="2:16" x14ac:dyDescent="0.25">
      <c r="B138" s="157"/>
      <c r="C138" s="676" t="s">
        <v>141</v>
      </c>
      <c r="D138" s="158" t="s">
        <v>23</v>
      </c>
      <c r="E138" s="158" t="s">
        <v>142</v>
      </c>
      <c r="F138" s="158" t="s">
        <v>85</v>
      </c>
      <c r="G138" s="158"/>
      <c r="H138" s="158"/>
      <c r="I138" s="417">
        <v>272.04000000000002</v>
      </c>
      <c r="J138" s="158"/>
      <c r="K138" s="158">
        <v>2555</v>
      </c>
      <c r="L138" s="158"/>
      <c r="M138" s="158"/>
      <c r="N138" s="158"/>
      <c r="O138" s="158"/>
      <c r="P138" s="158"/>
    </row>
    <row r="139" spans="2:16" x14ac:dyDescent="0.25">
      <c r="B139" s="160"/>
      <c r="C139" s="677"/>
      <c r="D139" s="161" t="s">
        <v>26</v>
      </c>
      <c r="E139" s="161" t="s">
        <v>142</v>
      </c>
      <c r="F139" s="161" t="s">
        <v>85</v>
      </c>
      <c r="G139" s="161"/>
      <c r="H139" s="161"/>
      <c r="I139" s="418">
        <v>93.19</v>
      </c>
      <c r="J139" s="161"/>
      <c r="K139" s="161">
        <v>0</v>
      </c>
      <c r="L139" s="161"/>
      <c r="M139" s="161"/>
      <c r="N139" s="161"/>
      <c r="O139" s="161"/>
      <c r="P139" s="161"/>
    </row>
    <row r="140" spans="2:16" x14ac:dyDescent="0.25">
      <c r="B140" s="163"/>
      <c r="C140" s="678"/>
      <c r="D140" s="164" t="s">
        <v>27</v>
      </c>
      <c r="E140" s="164" t="s">
        <v>142</v>
      </c>
      <c r="F140" s="164" t="s">
        <v>85</v>
      </c>
      <c r="G140" s="164"/>
      <c r="H140" s="164"/>
      <c r="I140" s="419">
        <v>58.17</v>
      </c>
      <c r="J140" s="164"/>
      <c r="K140" s="164">
        <v>14.94</v>
      </c>
      <c r="L140" s="164"/>
      <c r="M140" s="164"/>
      <c r="N140" s="164"/>
      <c r="O140" s="164"/>
      <c r="P140" s="164"/>
    </row>
    <row r="141" spans="2:16" x14ac:dyDescent="0.25">
      <c r="B141" s="157"/>
      <c r="C141" s="676" t="s">
        <v>143</v>
      </c>
      <c r="D141" s="158" t="s">
        <v>23</v>
      </c>
      <c r="E141" s="158" t="s">
        <v>144</v>
      </c>
      <c r="F141" s="158" t="s">
        <v>85</v>
      </c>
      <c r="G141" s="158"/>
      <c r="H141" s="158"/>
      <c r="I141" s="417">
        <v>0</v>
      </c>
      <c r="J141" s="158"/>
      <c r="K141" s="158">
        <v>0</v>
      </c>
      <c r="L141" s="158"/>
      <c r="M141" s="158"/>
      <c r="N141" s="158"/>
      <c r="O141" s="158"/>
      <c r="P141" s="158"/>
    </row>
    <row r="142" spans="2:16" x14ac:dyDescent="0.25">
      <c r="B142" s="160"/>
      <c r="C142" s="677"/>
      <c r="D142" s="161" t="s">
        <v>26</v>
      </c>
      <c r="E142" s="161" t="s">
        <v>144</v>
      </c>
      <c r="F142" s="161" t="s">
        <v>85</v>
      </c>
      <c r="G142" s="161"/>
      <c r="H142" s="161"/>
      <c r="I142" s="418">
        <v>0</v>
      </c>
      <c r="J142" s="161"/>
      <c r="K142" s="161">
        <v>0</v>
      </c>
      <c r="L142" s="161"/>
      <c r="M142" s="161"/>
      <c r="N142" s="161"/>
      <c r="O142" s="161"/>
      <c r="P142" s="161"/>
    </row>
    <row r="143" spans="2:16" x14ac:dyDescent="0.25">
      <c r="B143" s="163"/>
      <c r="C143" s="678"/>
      <c r="D143" s="164" t="s">
        <v>27</v>
      </c>
      <c r="E143" s="164" t="s">
        <v>144</v>
      </c>
      <c r="F143" s="164" t="s">
        <v>85</v>
      </c>
      <c r="G143" s="164"/>
      <c r="H143" s="164"/>
      <c r="I143" s="419">
        <v>0</v>
      </c>
      <c r="J143" s="164"/>
      <c r="K143" s="164">
        <v>0</v>
      </c>
      <c r="L143" s="164"/>
      <c r="M143" s="164"/>
      <c r="N143" s="164"/>
      <c r="O143" s="164"/>
      <c r="P143" s="164"/>
    </row>
    <row r="144" spans="2:16" x14ac:dyDescent="0.25">
      <c r="B144" s="157"/>
      <c r="C144" s="676" t="s">
        <v>145</v>
      </c>
      <c r="D144" s="158" t="s">
        <v>23</v>
      </c>
      <c r="E144" s="158" t="s">
        <v>146</v>
      </c>
      <c r="F144" s="158" t="s">
        <v>85</v>
      </c>
      <c r="G144" s="158"/>
      <c r="H144" s="158"/>
      <c r="I144" s="417">
        <v>5230.47</v>
      </c>
      <c r="J144" s="158"/>
      <c r="K144" s="158">
        <v>1830.71</v>
      </c>
      <c r="L144" s="158"/>
      <c r="M144" s="158"/>
      <c r="N144" s="158"/>
      <c r="O144" s="158"/>
      <c r="P144" s="158"/>
    </row>
    <row r="145" spans="2:16" x14ac:dyDescent="0.25">
      <c r="B145" s="160"/>
      <c r="C145" s="677"/>
      <c r="D145" s="161" t="s">
        <v>26</v>
      </c>
      <c r="E145" s="161" t="s">
        <v>146</v>
      </c>
      <c r="F145" s="161" t="s">
        <v>85</v>
      </c>
      <c r="G145" s="161"/>
      <c r="H145" s="161"/>
      <c r="I145" s="418">
        <v>51.55</v>
      </c>
      <c r="J145" s="161"/>
      <c r="K145" s="161">
        <v>194.67</v>
      </c>
      <c r="L145" s="161"/>
      <c r="M145" s="161"/>
      <c r="N145" s="161"/>
      <c r="O145" s="161"/>
      <c r="P145" s="161"/>
    </row>
    <row r="146" spans="2:16" x14ac:dyDescent="0.25">
      <c r="B146" s="163"/>
      <c r="C146" s="678"/>
      <c r="D146" s="164" t="s">
        <v>27</v>
      </c>
      <c r="E146" s="164" t="s">
        <v>146</v>
      </c>
      <c r="F146" s="164" t="s">
        <v>85</v>
      </c>
      <c r="G146" s="164"/>
      <c r="H146" s="164"/>
      <c r="I146" s="419">
        <v>1323.44</v>
      </c>
      <c r="J146" s="164"/>
      <c r="K146" s="164">
        <v>17.600000000000001</v>
      </c>
      <c r="L146" s="164"/>
      <c r="M146" s="164"/>
      <c r="N146" s="164"/>
      <c r="O146" s="164"/>
      <c r="P146" s="164"/>
    </row>
    <row r="147" spans="2:16" x14ac:dyDescent="0.25">
      <c r="B147" s="157"/>
      <c r="C147" s="676" t="s">
        <v>147</v>
      </c>
      <c r="D147" s="158" t="s">
        <v>23</v>
      </c>
      <c r="E147" s="158" t="s">
        <v>148</v>
      </c>
      <c r="F147" s="158" t="s">
        <v>85</v>
      </c>
      <c r="G147" s="158"/>
      <c r="H147" s="158"/>
      <c r="I147" s="417">
        <v>0</v>
      </c>
      <c r="J147" s="158"/>
      <c r="K147" s="158">
        <v>0</v>
      </c>
      <c r="L147" s="158"/>
      <c r="M147" s="158"/>
      <c r="N147" s="158"/>
      <c r="O147" s="158"/>
      <c r="P147" s="158"/>
    </row>
    <row r="148" spans="2:16" x14ac:dyDescent="0.25">
      <c r="B148" s="160"/>
      <c r="C148" s="677"/>
      <c r="D148" s="161" t="s">
        <v>26</v>
      </c>
      <c r="E148" s="161" t="s">
        <v>148</v>
      </c>
      <c r="F148" s="161" t="s">
        <v>85</v>
      </c>
      <c r="G148" s="161"/>
      <c r="H148" s="161"/>
      <c r="I148" s="418">
        <v>0</v>
      </c>
      <c r="J148" s="161"/>
      <c r="K148" s="161">
        <v>0</v>
      </c>
      <c r="L148" s="161"/>
      <c r="M148" s="161"/>
      <c r="N148" s="161"/>
      <c r="O148" s="161"/>
      <c r="P148" s="161"/>
    </row>
    <row r="149" spans="2:16" x14ac:dyDescent="0.25">
      <c r="B149" s="163"/>
      <c r="C149" s="678"/>
      <c r="D149" s="164" t="s">
        <v>27</v>
      </c>
      <c r="E149" s="164" t="s">
        <v>148</v>
      </c>
      <c r="F149" s="164" t="s">
        <v>85</v>
      </c>
      <c r="G149" s="164"/>
      <c r="H149" s="164"/>
      <c r="I149" s="419">
        <v>0</v>
      </c>
      <c r="J149" s="164"/>
      <c r="K149" s="164">
        <v>0</v>
      </c>
      <c r="L149" s="164"/>
      <c r="M149" s="164"/>
      <c r="N149" s="164"/>
      <c r="O149" s="164"/>
      <c r="P149" s="164"/>
    </row>
    <row r="150" spans="2:16" x14ac:dyDescent="0.25">
      <c r="B150" s="157"/>
      <c r="C150" s="676" t="s">
        <v>149</v>
      </c>
      <c r="D150" s="158" t="s">
        <v>23</v>
      </c>
      <c r="E150" s="158" t="s">
        <v>150</v>
      </c>
      <c r="F150" s="158">
        <v>3082</v>
      </c>
      <c r="G150" s="158">
        <v>9</v>
      </c>
      <c r="H150" s="158"/>
      <c r="I150" s="417">
        <v>0</v>
      </c>
      <c r="J150" s="158"/>
      <c r="K150" s="158">
        <v>0</v>
      </c>
      <c r="L150" s="158"/>
      <c r="M150" s="158"/>
      <c r="N150" s="158"/>
      <c r="O150" s="158"/>
      <c r="P150" s="158"/>
    </row>
    <row r="151" spans="2:16" x14ac:dyDescent="0.25">
      <c r="B151" s="160"/>
      <c r="C151" s="677"/>
      <c r="D151" s="161" t="s">
        <v>26</v>
      </c>
      <c r="E151" s="161" t="s">
        <v>150</v>
      </c>
      <c r="F151" s="161">
        <v>3082</v>
      </c>
      <c r="G151" s="161">
        <v>9</v>
      </c>
      <c r="H151" s="161"/>
      <c r="I151" s="418">
        <v>0</v>
      </c>
      <c r="J151" s="161"/>
      <c r="K151" s="161">
        <v>0</v>
      </c>
      <c r="L151" s="161"/>
      <c r="M151" s="161"/>
      <c r="N151" s="161"/>
      <c r="O151" s="161"/>
      <c r="P151" s="161"/>
    </row>
    <row r="152" spans="2:16" x14ac:dyDescent="0.25">
      <c r="B152" s="163"/>
      <c r="C152" s="678"/>
      <c r="D152" s="164" t="s">
        <v>27</v>
      </c>
      <c r="E152" s="164" t="s">
        <v>150</v>
      </c>
      <c r="F152" s="164">
        <v>3077</v>
      </c>
      <c r="G152" s="164">
        <v>9</v>
      </c>
      <c r="H152" s="164"/>
      <c r="I152" s="419">
        <v>0</v>
      </c>
      <c r="J152" s="164"/>
      <c r="K152" s="164">
        <v>0</v>
      </c>
      <c r="L152" s="164"/>
      <c r="M152" s="164"/>
      <c r="N152" s="164"/>
      <c r="O152" s="164"/>
      <c r="P152" s="164"/>
    </row>
    <row r="153" spans="2:16" x14ac:dyDescent="0.25">
      <c r="B153" s="157"/>
      <c r="C153" s="676" t="s">
        <v>151</v>
      </c>
      <c r="D153" s="158" t="s">
        <v>23</v>
      </c>
      <c r="E153" s="158" t="s">
        <v>152</v>
      </c>
      <c r="F153" s="158" t="s">
        <v>85</v>
      </c>
      <c r="G153" s="158"/>
      <c r="H153" s="158"/>
      <c r="I153" s="417">
        <v>0</v>
      </c>
      <c r="J153" s="158"/>
      <c r="K153" s="158">
        <v>0</v>
      </c>
      <c r="L153" s="158"/>
      <c r="M153" s="158"/>
      <c r="N153" s="158"/>
      <c r="O153" s="158"/>
      <c r="P153" s="158"/>
    </row>
    <row r="154" spans="2:16" x14ac:dyDescent="0.25">
      <c r="B154" s="160"/>
      <c r="C154" s="677"/>
      <c r="D154" s="161" t="s">
        <v>26</v>
      </c>
      <c r="E154" s="161" t="s">
        <v>152</v>
      </c>
      <c r="F154" s="161" t="s">
        <v>85</v>
      </c>
      <c r="G154" s="161"/>
      <c r="H154" s="161"/>
      <c r="I154" s="418">
        <v>0</v>
      </c>
      <c r="J154" s="161"/>
      <c r="K154" s="161">
        <v>0</v>
      </c>
      <c r="L154" s="161"/>
      <c r="M154" s="161"/>
      <c r="N154" s="161"/>
      <c r="O154" s="161"/>
      <c r="P154" s="161"/>
    </row>
    <row r="155" spans="2:16" x14ac:dyDescent="0.25">
      <c r="B155" s="163"/>
      <c r="C155" s="678"/>
      <c r="D155" s="164" t="s">
        <v>27</v>
      </c>
      <c r="E155" s="164" t="s">
        <v>152</v>
      </c>
      <c r="F155" s="164" t="s">
        <v>85</v>
      </c>
      <c r="G155" s="164"/>
      <c r="H155" s="164"/>
      <c r="I155" s="419">
        <v>0</v>
      </c>
      <c r="J155" s="164"/>
      <c r="K155" s="164">
        <v>0</v>
      </c>
      <c r="L155" s="164"/>
      <c r="M155" s="164"/>
      <c r="N155" s="164"/>
      <c r="O155" s="164"/>
      <c r="P155" s="164"/>
    </row>
    <row r="156" spans="2:16" x14ac:dyDescent="0.25">
      <c r="B156" s="157"/>
      <c r="C156" s="684" t="s">
        <v>153</v>
      </c>
      <c r="D156" s="158" t="s">
        <v>23</v>
      </c>
      <c r="E156" s="158" t="s">
        <v>154</v>
      </c>
      <c r="F156" s="158">
        <v>3082</v>
      </c>
      <c r="G156" s="158">
        <v>9</v>
      </c>
      <c r="H156" s="158"/>
      <c r="I156" s="417">
        <v>0</v>
      </c>
      <c r="J156" s="158"/>
      <c r="K156" s="158">
        <v>0</v>
      </c>
      <c r="L156" s="158"/>
      <c r="M156" s="158"/>
      <c r="N156" s="158"/>
      <c r="O156" s="158"/>
      <c r="P156" s="158"/>
    </row>
    <row r="157" spans="2:16" x14ac:dyDescent="0.25">
      <c r="B157" s="160"/>
      <c r="C157" s="685"/>
      <c r="D157" s="161" t="s">
        <v>26</v>
      </c>
      <c r="E157" s="161" t="s">
        <v>154</v>
      </c>
      <c r="F157" s="161">
        <v>3082</v>
      </c>
      <c r="G157" s="161">
        <v>9</v>
      </c>
      <c r="H157" s="161"/>
      <c r="I157" s="418">
        <v>10</v>
      </c>
      <c r="J157" s="161"/>
      <c r="K157" s="161">
        <v>0</v>
      </c>
      <c r="L157" s="161"/>
      <c r="M157" s="161"/>
      <c r="N157" s="161"/>
      <c r="O157" s="161"/>
      <c r="P157" s="161"/>
    </row>
    <row r="158" spans="2:16" x14ac:dyDescent="0.25">
      <c r="B158" s="163"/>
      <c r="C158" s="686"/>
      <c r="D158" s="164" t="s">
        <v>27</v>
      </c>
      <c r="E158" s="164" t="s">
        <v>154</v>
      </c>
      <c r="F158" s="164">
        <v>3077</v>
      </c>
      <c r="G158" s="164">
        <v>9</v>
      </c>
      <c r="H158" s="164"/>
      <c r="I158" s="419">
        <v>0</v>
      </c>
      <c r="J158" s="164"/>
      <c r="K158" s="164">
        <v>69.34</v>
      </c>
      <c r="L158" s="164"/>
      <c r="M158" s="164"/>
      <c r="N158" s="164"/>
      <c r="O158" s="164"/>
      <c r="P158" s="164"/>
    </row>
    <row r="159" spans="2:16" ht="45" x14ac:dyDescent="0.25">
      <c r="B159" s="166"/>
      <c r="C159" s="167" t="s">
        <v>155</v>
      </c>
      <c r="D159" s="158" t="s">
        <v>27</v>
      </c>
      <c r="E159" s="158" t="s">
        <v>156</v>
      </c>
      <c r="F159" s="158" t="s">
        <v>85</v>
      </c>
      <c r="G159" s="158"/>
      <c r="H159" s="158"/>
      <c r="I159" s="417">
        <v>0</v>
      </c>
      <c r="J159" s="158"/>
      <c r="K159" s="158">
        <v>0</v>
      </c>
      <c r="L159" s="158"/>
      <c r="M159" s="158"/>
      <c r="N159" s="158"/>
      <c r="O159" s="158"/>
      <c r="P159" s="158"/>
    </row>
    <row r="160" spans="2:16" x14ac:dyDescent="0.25">
      <c r="B160" s="168" t="s">
        <v>157</v>
      </c>
      <c r="C160" s="169" t="s">
        <v>158</v>
      </c>
      <c r="D160" s="140"/>
      <c r="E160" s="140"/>
      <c r="F160" s="140"/>
      <c r="G160" s="140"/>
      <c r="H160" s="141"/>
      <c r="I160" s="412">
        <f>SUM(I161:I173)</f>
        <v>156462.56625167065</v>
      </c>
      <c r="J160" s="141">
        <f t="shared" ref="J160:O160" si="9">SUM(J161:J173)</f>
        <v>0</v>
      </c>
      <c r="K160" s="141">
        <f t="shared" si="9"/>
        <v>0</v>
      </c>
      <c r="L160" s="141">
        <f t="shared" si="9"/>
        <v>0</v>
      </c>
      <c r="M160" s="141">
        <f t="shared" si="9"/>
        <v>0</v>
      </c>
      <c r="N160" s="141">
        <f t="shared" si="9"/>
        <v>0</v>
      </c>
      <c r="O160" s="141">
        <f t="shared" si="9"/>
        <v>0</v>
      </c>
      <c r="P160" s="141">
        <f>SUM(P161:P173)</f>
        <v>0</v>
      </c>
    </row>
    <row r="161" spans="2:16" s="480" customFormat="1" x14ac:dyDescent="0.25">
      <c r="B161" s="592"/>
      <c r="C161" s="679" t="s">
        <v>159</v>
      </c>
      <c r="D161" s="503" t="s">
        <v>23</v>
      </c>
      <c r="E161" s="503" t="s">
        <v>160</v>
      </c>
      <c r="F161" s="503" t="s">
        <v>85</v>
      </c>
      <c r="G161" s="503"/>
      <c r="H161" s="503"/>
      <c r="I161" s="503">
        <v>0</v>
      </c>
      <c r="J161" s="503"/>
      <c r="K161" s="503">
        <v>0</v>
      </c>
      <c r="L161" s="503"/>
      <c r="M161" s="503"/>
      <c r="N161" s="503"/>
      <c r="O161" s="503"/>
      <c r="P161" s="503"/>
    </row>
    <row r="162" spans="2:16" s="480" customFormat="1" x14ac:dyDescent="0.25">
      <c r="B162" s="593"/>
      <c r="C162" s="680"/>
      <c r="D162" s="475" t="s">
        <v>26</v>
      </c>
      <c r="E162" s="475" t="s">
        <v>160</v>
      </c>
      <c r="F162" s="475" t="s">
        <v>85</v>
      </c>
      <c r="G162" s="475"/>
      <c r="H162" s="475"/>
      <c r="I162" s="594">
        <f>'Major wastes'!H32</f>
        <v>10939.922951866545</v>
      </c>
      <c r="J162" s="475"/>
      <c r="K162" s="475">
        <v>0</v>
      </c>
      <c r="L162" s="475"/>
      <c r="M162" s="475"/>
      <c r="N162" s="475"/>
      <c r="O162" s="475"/>
      <c r="P162" s="475"/>
    </row>
    <row r="163" spans="2:16" s="480" customFormat="1" x14ac:dyDescent="0.25">
      <c r="B163" s="593"/>
      <c r="C163" s="680"/>
      <c r="D163" s="475" t="s">
        <v>27</v>
      </c>
      <c r="E163" s="475" t="s">
        <v>160</v>
      </c>
      <c r="F163" s="475" t="s">
        <v>85</v>
      </c>
      <c r="G163" s="475"/>
      <c r="H163" s="475"/>
      <c r="I163" s="475">
        <v>0</v>
      </c>
      <c r="J163" s="475"/>
      <c r="K163" s="475">
        <v>0</v>
      </c>
      <c r="L163" s="475"/>
      <c r="M163" s="475"/>
      <c r="N163" s="475"/>
      <c r="O163" s="475"/>
      <c r="P163" s="475"/>
    </row>
    <row r="164" spans="2:16" s="480" customFormat="1" x14ac:dyDescent="0.25">
      <c r="B164" s="502"/>
      <c r="C164" s="679" t="s">
        <v>161</v>
      </c>
      <c r="D164" s="503" t="s">
        <v>23</v>
      </c>
      <c r="E164" s="503" t="s">
        <v>162</v>
      </c>
      <c r="F164" s="503" t="s">
        <v>85</v>
      </c>
      <c r="G164" s="503"/>
      <c r="H164" s="503"/>
      <c r="I164" s="504">
        <f>'Major wastes'!H29</f>
        <v>39300.643299804098</v>
      </c>
      <c r="J164" s="503"/>
      <c r="K164" s="503">
        <v>0</v>
      </c>
      <c r="L164" s="503"/>
      <c r="M164" s="503"/>
      <c r="N164" s="503"/>
      <c r="O164" s="503"/>
      <c r="P164" s="503"/>
    </row>
    <row r="165" spans="2:16" s="480" customFormat="1" x14ac:dyDescent="0.25">
      <c r="B165" s="474"/>
      <c r="C165" s="680"/>
      <c r="D165" s="475" t="s">
        <v>26</v>
      </c>
      <c r="E165" s="475" t="s">
        <v>162</v>
      </c>
      <c r="F165" s="475" t="s">
        <v>85</v>
      </c>
      <c r="G165" s="475"/>
      <c r="H165" s="475"/>
      <c r="I165" s="475">
        <v>0</v>
      </c>
      <c r="J165" s="475"/>
      <c r="K165" s="475">
        <v>0</v>
      </c>
      <c r="L165" s="475"/>
      <c r="M165" s="475"/>
      <c r="N165" s="475"/>
      <c r="O165" s="475"/>
      <c r="P165" s="475"/>
    </row>
    <row r="166" spans="2:16" s="480" customFormat="1" x14ac:dyDescent="0.25">
      <c r="B166" s="507"/>
      <c r="C166" s="681"/>
      <c r="D166" s="508" t="s">
        <v>27</v>
      </c>
      <c r="E166" s="508" t="s">
        <v>162</v>
      </c>
      <c r="F166" s="508" t="s">
        <v>85</v>
      </c>
      <c r="G166" s="508"/>
      <c r="H166" s="508"/>
      <c r="I166" s="508">
        <v>0</v>
      </c>
      <c r="J166" s="508"/>
      <c r="K166" s="508">
        <v>0</v>
      </c>
      <c r="L166" s="508"/>
      <c r="M166" s="508"/>
      <c r="N166" s="508"/>
      <c r="O166" s="508"/>
      <c r="P166" s="508"/>
    </row>
    <row r="167" spans="2:16" s="480" customFormat="1" ht="30" x14ac:dyDescent="0.25">
      <c r="B167" s="474"/>
      <c r="C167" s="490" t="s">
        <v>646</v>
      </c>
      <c r="D167" s="475"/>
      <c r="E167" s="475" t="s">
        <v>331</v>
      </c>
      <c r="F167" s="475"/>
      <c r="G167" s="475"/>
      <c r="H167" s="475"/>
      <c r="I167" s="475">
        <v>106222</v>
      </c>
      <c r="J167" s="475"/>
      <c r="K167" s="475"/>
      <c r="L167" s="475"/>
      <c r="M167" s="475"/>
      <c r="N167" s="475"/>
      <c r="O167" s="475"/>
      <c r="P167" s="475"/>
    </row>
    <row r="168" spans="2:16" x14ac:dyDescent="0.25">
      <c r="B168" s="60"/>
      <c r="C168" s="668" t="s">
        <v>163</v>
      </c>
      <c r="D168" s="142" t="s">
        <v>23</v>
      </c>
      <c r="E168" s="142" t="s">
        <v>164</v>
      </c>
      <c r="F168" s="142">
        <v>3082</v>
      </c>
      <c r="G168" s="142">
        <v>9</v>
      </c>
      <c r="H168" s="142"/>
      <c r="I168" s="413">
        <v>0</v>
      </c>
      <c r="J168" s="142"/>
      <c r="K168" s="142">
        <v>0</v>
      </c>
      <c r="L168" s="142"/>
      <c r="M168" s="142"/>
      <c r="N168" s="142"/>
      <c r="O168" s="142"/>
      <c r="P168" s="142"/>
    </row>
    <row r="169" spans="2:16" x14ac:dyDescent="0.25">
      <c r="B169" s="61"/>
      <c r="C169" s="669"/>
      <c r="D169" s="144" t="s">
        <v>26</v>
      </c>
      <c r="E169" s="144" t="s">
        <v>164</v>
      </c>
      <c r="F169" s="144">
        <v>3082</v>
      </c>
      <c r="G169" s="144">
        <v>9</v>
      </c>
      <c r="H169" s="144"/>
      <c r="I169" s="414">
        <v>0</v>
      </c>
      <c r="J169" s="144"/>
      <c r="K169" s="144">
        <v>0</v>
      </c>
      <c r="L169" s="144"/>
      <c r="M169" s="144"/>
      <c r="N169" s="144"/>
      <c r="O169" s="144"/>
      <c r="P169" s="144"/>
    </row>
    <row r="170" spans="2:16" x14ac:dyDescent="0.25">
      <c r="B170" s="62"/>
      <c r="C170" s="670"/>
      <c r="D170" s="146" t="s">
        <v>27</v>
      </c>
      <c r="E170" s="146" t="s">
        <v>164</v>
      </c>
      <c r="F170" s="146">
        <v>3077</v>
      </c>
      <c r="G170" s="146">
        <v>9</v>
      </c>
      <c r="H170" s="146"/>
      <c r="I170" s="415">
        <v>0</v>
      </c>
      <c r="J170" s="146"/>
      <c r="K170" s="146">
        <v>0</v>
      </c>
      <c r="L170" s="146"/>
      <c r="M170" s="146"/>
      <c r="N170" s="146"/>
      <c r="O170" s="146"/>
      <c r="P170" s="146"/>
    </row>
    <row r="171" spans="2:16" x14ac:dyDescent="0.25">
      <c r="B171" s="60"/>
      <c r="C171" s="668" t="s">
        <v>165</v>
      </c>
      <c r="D171" s="142" t="s">
        <v>23</v>
      </c>
      <c r="E171" s="142" t="s">
        <v>166</v>
      </c>
      <c r="F171" s="142" t="s">
        <v>85</v>
      </c>
      <c r="G171" s="142"/>
      <c r="H171" s="142"/>
      <c r="I171" s="413">
        <v>0</v>
      </c>
      <c r="J171" s="142"/>
      <c r="K171" s="142">
        <v>0</v>
      </c>
      <c r="L171" s="142"/>
      <c r="M171" s="142"/>
      <c r="N171" s="142"/>
      <c r="O171" s="142"/>
      <c r="P171" s="142"/>
    </row>
    <row r="172" spans="2:16" x14ac:dyDescent="0.25">
      <c r="B172" s="61"/>
      <c r="C172" s="669"/>
      <c r="D172" s="144" t="s">
        <v>26</v>
      </c>
      <c r="E172" s="144" t="s">
        <v>166</v>
      </c>
      <c r="F172" s="144" t="s">
        <v>85</v>
      </c>
      <c r="G172" s="144"/>
      <c r="H172" s="144"/>
      <c r="I172" s="414">
        <v>0</v>
      </c>
      <c r="J172" s="144"/>
      <c r="K172" s="144">
        <v>0</v>
      </c>
      <c r="L172" s="144"/>
      <c r="M172" s="144"/>
      <c r="N172" s="144"/>
      <c r="O172" s="144"/>
      <c r="P172" s="144"/>
    </row>
    <row r="173" spans="2:16" x14ac:dyDescent="0.25">
      <c r="B173" s="62"/>
      <c r="C173" s="670"/>
      <c r="D173" s="146" t="s">
        <v>27</v>
      </c>
      <c r="E173" s="146" t="s">
        <v>166</v>
      </c>
      <c r="F173" s="146" t="s">
        <v>85</v>
      </c>
      <c r="G173" s="146"/>
      <c r="H173" s="146"/>
      <c r="I173" s="415">
        <v>0</v>
      </c>
      <c r="J173" s="146"/>
      <c r="K173" s="146">
        <v>0</v>
      </c>
      <c r="L173" s="146"/>
      <c r="M173" s="146"/>
      <c r="N173" s="146"/>
      <c r="O173" s="146"/>
      <c r="P173" s="146"/>
    </row>
    <row r="174" spans="2:16" x14ac:dyDescent="0.25">
      <c r="B174" s="170" t="s">
        <v>23</v>
      </c>
      <c r="C174" s="169" t="s">
        <v>167</v>
      </c>
      <c r="D174" s="140"/>
      <c r="E174" s="140"/>
      <c r="F174" s="140"/>
      <c r="G174" s="140"/>
      <c r="H174" s="141"/>
      <c r="I174" s="412">
        <f>SUM(I175:I178)</f>
        <v>0</v>
      </c>
      <c r="J174" s="141">
        <f t="shared" ref="J174:O174" si="10">SUM(J175:J178)</f>
        <v>0</v>
      </c>
      <c r="K174" s="141">
        <f t="shared" si="10"/>
        <v>0</v>
      </c>
      <c r="L174" s="141">
        <f t="shared" si="10"/>
        <v>0</v>
      </c>
      <c r="M174" s="141">
        <f t="shared" si="10"/>
        <v>0</v>
      </c>
      <c r="N174" s="141">
        <f t="shared" si="10"/>
        <v>0</v>
      </c>
      <c r="O174" s="141">
        <f t="shared" si="10"/>
        <v>0</v>
      </c>
      <c r="P174" s="141">
        <f>SUM(P175:P178)</f>
        <v>0</v>
      </c>
    </row>
    <row r="175" spans="2:16" x14ac:dyDescent="0.25">
      <c r="B175" s="60"/>
      <c r="C175" s="668" t="s">
        <v>168</v>
      </c>
      <c r="D175" s="26" t="s">
        <v>23</v>
      </c>
      <c r="E175" s="26" t="s">
        <v>169</v>
      </c>
      <c r="F175" s="26" t="s">
        <v>85</v>
      </c>
      <c r="G175" s="26"/>
      <c r="H175" s="26"/>
      <c r="I175" s="405">
        <v>0</v>
      </c>
      <c r="J175" s="26"/>
      <c r="K175" s="26">
        <v>0</v>
      </c>
      <c r="L175" s="26"/>
      <c r="M175" s="26"/>
      <c r="N175" s="26"/>
      <c r="O175" s="26"/>
      <c r="P175" s="26"/>
    </row>
    <row r="176" spans="2:16" x14ac:dyDescent="0.25">
      <c r="B176" s="62"/>
      <c r="C176" s="670"/>
      <c r="D176" s="30" t="s">
        <v>26</v>
      </c>
      <c r="E176" s="30" t="s">
        <v>169</v>
      </c>
      <c r="F176" s="30" t="s">
        <v>85</v>
      </c>
      <c r="G176" s="30"/>
      <c r="H176" s="30"/>
      <c r="I176" s="407">
        <v>0</v>
      </c>
      <c r="J176" s="30"/>
      <c r="K176" s="30">
        <v>0</v>
      </c>
      <c r="L176" s="30"/>
      <c r="M176" s="30"/>
      <c r="N176" s="30"/>
      <c r="O176" s="30"/>
      <c r="P176" s="30"/>
    </row>
    <row r="177" spans="2:16" x14ac:dyDescent="0.25">
      <c r="B177" s="60"/>
      <c r="C177" s="668" t="s">
        <v>170</v>
      </c>
      <c r="D177" s="26" t="s">
        <v>23</v>
      </c>
      <c r="E177" s="26" t="s">
        <v>171</v>
      </c>
      <c r="F177" s="26" t="s">
        <v>85</v>
      </c>
      <c r="G177" s="26"/>
      <c r="H177" s="26"/>
      <c r="I177" s="405">
        <v>0</v>
      </c>
      <c r="J177" s="26"/>
      <c r="K177" s="26">
        <v>0</v>
      </c>
      <c r="L177" s="26"/>
      <c r="M177" s="26"/>
      <c r="N177" s="26"/>
      <c r="O177" s="26"/>
      <c r="P177" s="26"/>
    </row>
    <row r="178" spans="2:16" x14ac:dyDescent="0.25">
      <c r="B178" s="62"/>
      <c r="C178" s="670"/>
      <c r="D178" s="30" t="s">
        <v>26</v>
      </c>
      <c r="E178" s="30" t="s">
        <v>171</v>
      </c>
      <c r="F178" s="30" t="s">
        <v>85</v>
      </c>
      <c r="G178" s="30"/>
      <c r="H178" s="30"/>
      <c r="I178" s="407">
        <v>0</v>
      </c>
      <c r="J178" s="30"/>
      <c r="K178" s="30">
        <v>0</v>
      </c>
      <c r="L178" s="30"/>
      <c r="M178" s="30"/>
      <c r="N178" s="30"/>
      <c r="O178" s="30"/>
      <c r="P178" s="30"/>
    </row>
    <row r="179" spans="2:16" x14ac:dyDescent="0.25">
      <c r="B179" s="170" t="s">
        <v>172</v>
      </c>
      <c r="C179" s="169" t="s">
        <v>173</v>
      </c>
      <c r="D179" s="140"/>
      <c r="E179" s="140"/>
      <c r="F179" s="140"/>
      <c r="G179" s="140"/>
      <c r="H179" s="141"/>
      <c r="I179" s="412">
        <f>SUM(I180:I209)</f>
        <v>144.68</v>
      </c>
      <c r="J179" s="141">
        <f t="shared" ref="J179:P179" si="11">SUM(J180:J209)</f>
        <v>0</v>
      </c>
      <c r="K179" s="141">
        <f t="shared" si="11"/>
        <v>22.73</v>
      </c>
      <c r="L179" s="141">
        <f t="shared" si="11"/>
        <v>0</v>
      </c>
      <c r="M179" s="141">
        <f t="shared" si="11"/>
        <v>0</v>
      </c>
      <c r="N179" s="141">
        <f t="shared" si="11"/>
        <v>0</v>
      </c>
      <c r="O179" s="141">
        <f t="shared" si="11"/>
        <v>0</v>
      </c>
      <c r="P179" s="141">
        <f t="shared" si="11"/>
        <v>0</v>
      </c>
    </row>
    <row r="180" spans="2:16" x14ac:dyDescent="0.25">
      <c r="B180" s="60"/>
      <c r="C180" s="668" t="s">
        <v>174</v>
      </c>
      <c r="D180" s="142" t="s">
        <v>23</v>
      </c>
      <c r="E180" s="142" t="s">
        <v>175</v>
      </c>
      <c r="F180" s="142">
        <v>2315</v>
      </c>
      <c r="G180" s="142">
        <v>9</v>
      </c>
      <c r="H180" s="142" t="s">
        <v>131</v>
      </c>
      <c r="I180" s="413">
        <v>9.44</v>
      </c>
      <c r="J180" s="142"/>
      <c r="K180" s="142">
        <v>0</v>
      </c>
      <c r="L180" s="142"/>
      <c r="M180" s="142"/>
      <c r="N180" s="142"/>
      <c r="O180" s="142"/>
      <c r="P180" s="142"/>
    </row>
    <row r="181" spans="2:16" x14ac:dyDescent="0.25">
      <c r="B181" s="61"/>
      <c r="C181" s="669"/>
      <c r="D181" s="144" t="s">
        <v>26</v>
      </c>
      <c r="E181" s="144" t="s">
        <v>175</v>
      </c>
      <c r="F181" s="144">
        <v>2315</v>
      </c>
      <c r="G181" s="144">
        <v>9</v>
      </c>
      <c r="H181" s="144" t="s">
        <v>131</v>
      </c>
      <c r="I181" s="414">
        <v>0.76</v>
      </c>
      <c r="J181" s="144"/>
      <c r="K181" s="144">
        <v>0</v>
      </c>
      <c r="L181" s="144"/>
      <c r="M181" s="144"/>
      <c r="N181" s="144"/>
      <c r="O181" s="144"/>
      <c r="P181" s="144"/>
    </row>
    <row r="182" spans="2:16" x14ac:dyDescent="0.25">
      <c r="B182" s="62"/>
      <c r="C182" s="670"/>
      <c r="D182" s="146" t="s">
        <v>27</v>
      </c>
      <c r="E182" s="146" t="s">
        <v>175</v>
      </c>
      <c r="F182" s="146">
        <v>2315</v>
      </c>
      <c r="G182" s="146">
        <v>9</v>
      </c>
      <c r="H182" s="146" t="s">
        <v>131</v>
      </c>
      <c r="I182" s="415">
        <v>34.97</v>
      </c>
      <c r="J182" s="146"/>
      <c r="K182" s="146">
        <v>0</v>
      </c>
      <c r="L182" s="146"/>
      <c r="M182" s="146"/>
      <c r="N182" s="146"/>
      <c r="O182" s="146"/>
      <c r="P182" s="146"/>
    </row>
    <row r="183" spans="2:16" x14ac:dyDescent="0.25">
      <c r="B183" s="60"/>
      <c r="C183" s="668" t="s">
        <v>176</v>
      </c>
      <c r="D183" s="142" t="s">
        <v>23</v>
      </c>
      <c r="E183" s="142" t="s">
        <v>177</v>
      </c>
      <c r="F183" s="142">
        <v>2315</v>
      </c>
      <c r="G183" s="142">
        <v>9</v>
      </c>
      <c r="H183" s="142" t="s">
        <v>131</v>
      </c>
      <c r="I183" s="413">
        <v>0</v>
      </c>
      <c r="J183" s="142"/>
      <c r="K183" s="142">
        <v>0</v>
      </c>
      <c r="L183" s="142"/>
      <c r="M183" s="142"/>
      <c r="N183" s="142"/>
      <c r="O183" s="142"/>
      <c r="P183" s="142"/>
    </row>
    <row r="184" spans="2:16" x14ac:dyDescent="0.25">
      <c r="B184" s="61"/>
      <c r="C184" s="669"/>
      <c r="D184" s="144" t="s">
        <v>26</v>
      </c>
      <c r="E184" s="144" t="s">
        <v>177</v>
      </c>
      <c r="F184" s="144">
        <v>2315</v>
      </c>
      <c r="G184" s="144">
        <v>9</v>
      </c>
      <c r="H184" s="144" t="s">
        <v>131</v>
      </c>
      <c r="I184" s="414">
        <v>0</v>
      </c>
      <c r="J184" s="144"/>
      <c r="K184" s="144">
        <v>0</v>
      </c>
      <c r="L184" s="144"/>
      <c r="M184" s="144"/>
      <c r="N184" s="144"/>
      <c r="O184" s="144"/>
      <c r="P184" s="144"/>
    </row>
    <row r="185" spans="2:16" x14ac:dyDescent="0.25">
      <c r="B185" s="62"/>
      <c r="C185" s="670"/>
      <c r="D185" s="146" t="s">
        <v>27</v>
      </c>
      <c r="E185" s="146" t="s">
        <v>177</v>
      </c>
      <c r="F185" s="146">
        <v>2315</v>
      </c>
      <c r="G185" s="146">
        <v>9</v>
      </c>
      <c r="H185" s="146" t="s">
        <v>131</v>
      </c>
      <c r="I185" s="415">
        <v>0</v>
      </c>
      <c r="J185" s="146"/>
      <c r="K185" s="146">
        <v>0</v>
      </c>
      <c r="L185" s="146"/>
      <c r="M185" s="146"/>
      <c r="N185" s="146"/>
      <c r="O185" s="146"/>
      <c r="P185" s="146"/>
    </row>
    <row r="186" spans="2:16" x14ac:dyDescent="0.25">
      <c r="B186" s="60"/>
      <c r="C186" s="668" t="s">
        <v>178</v>
      </c>
      <c r="D186" s="142" t="s">
        <v>23</v>
      </c>
      <c r="E186" s="142" t="s">
        <v>179</v>
      </c>
      <c r="F186" s="142">
        <v>3082</v>
      </c>
      <c r="G186" s="142">
        <v>9</v>
      </c>
      <c r="H186" s="142"/>
      <c r="I186" s="413">
        <v>0</v>
      </c>
      <c r="J186" s="142"/>
      <c r="K186" s="142">
        <v>0</v>
      </c>
      <c r="L186" s="142"/>
      <c r="M186" s="142"/>
      <c r="N186" s="142"/>
      <c r="O186" s="142"/>
      <c r="P186" s="142"/>
    </row>
    <row r="187" spans="2:16" x14ac:dyDescent="0.25">
      <c r="B187" s="61"/>
      <c r="C187" s="669"/>
      <c r="D187" s="144" t="s">
        <v>26</v>
      </c>
      <c r="E187" s="144" t="s">
        <v>179</v>
      </c>
      <c r="F187" s="144">
        <v>3082</v>
      </c>
      <c r="G187" s="144">
        <v>9</v>
      </c>
      <c r="H187" s="144"/>
      <c r="I187" s="414">
        <v>0</v>
      </c>
      <c r="J187" s="144"/>
      <c r="K187" s="144">
        <v>0</v>
      </c>
      <c r="L187" s="144"/>
      <c r="M187" s="144"/>
      <c r="N187" s="144"/>
      <c r="O187" s="144"/>
      <c r="P187" s="144"/>
    </row>
    <row r="188" spans="2:16" x14ac:dyDescent="0.25">
      <c r="B188" s="62"/>
      <c r="C188" s="670"/>
      <c r="D188" s="146" t="s">
        <v>27</v>
      </c>
      <c r="E188" s="146" t="s">
        <v>179</v>
      </c>
      <c r="F188" s="146">
        <v>3077</v>
      </c>
      <c r="G188" s="146">
        <v>9</v>
      </c>
      <c r="H188" s="146"/>
      <c r="I188" s="415">
        <v>0</v>
      </c>
      <c r="J188" s="146"/>
      <c r="K188" s="146">
        <v>0</v>
      </c>
      <c r="L188" s="146"/>
      <c r="M188" s="146"/>
      <c r="N188" s="146"/>
      <c r="O188" s="146"/>
      <c r="P188" s="146"/>
    </row>
    <row r="189" spans="2:16" x14ac:dyDescent="0.25">
      <c r="B189" s="60"/>
      <c r="C189" s="668" t="s">
        <v>180</v>
      </c>
      <c r="D189" s="142" t="s">
        <v>23</v>
      </c>
      <c r="E189" s="142" t="s">
        <v>181</v>
      </c>
      <c r="F189" s="142">
        <v>2810</v>
      </c>
      <c r="G189" s="142">
        <v>6.1</v>
      </c>
      <c r="H189" s="142" t="s">
        <v>25</v>
      </c>
      <c r="I189" s="413">
        <v>0</v>
      </c>
      <c r="J189" s="142"/>
      <c r="K189" s="142">
        <v>0</v>
      </c>
      <c r="L189" s="142"/>
      <c r="M189" s="142"/>
      <c r="N189" s="142"/>
      <c r="O189" s="142"/>
      <c r="P189" s="142"/>
    </row>
    <row r="190" spans="2:16" x14ac:dyDescent="0.25">
      <c r="B190" s="61"/>
      <c r="C190" s="669"/>
      <c r="D190" s="144" t="s">
        <v>26</v>
      </c>
      <c r="E190" s="144" t="s">
        <v>181</v>
      </c>
      <c r="F190" s="144">
        <v>2810</v>
      </c>
      <c r="G190" s="144">
        <v>6.1</v>
      </c>
      <c r="H190" s="144" t="s">
        <v>25</v>
      </c>
      <c r="I190" s="414">
        <v>0</v>
      </c>
      <c r="J190" s="144"/>
      <c r="K190" s="144">
        <v>0</v>
      </c>
      <c r="L190" s="144"/>
      <c r="M190" s="144"/>
      <c r="N190" s="144"/>
      <c r="O190" s="144"/>
      <c r="P190" s="144"/>
    </row>
    <row r="191" spans="2:16" x14ac:dyDescent="0.25">
      <c r="B191" s="62"/>
      <c r="C191" s="670"/>
      <c r="D191" s="146" t="s">
        <v>27</v>
      </c>
      <c r="E191" s="146" t="s">
        <v>181</v>
      </c>
      <c r="F191" s="146">
        <v>2811</v>
      </c>
      <c r="G191" s="146">
        <v>6.1</v>
      </c>
      <c r="H191" s="146" t="s">
        <v>25</v>
      </c>
      <c r="I191" s="415">
        <v>0</v>
      </c>
      <c r="J191" s="146"/>
      <c r="K191" s="146">
        <v>0</v>
      </c>
      <c r="L191" s="146"/>
      <c r="M191" s="146"/>
      <c r="N191" s="146"/>
      <c r="O191" s="146"/>
      <c r="P191" s="146"/>
    </row>
    <row r="192" spans="2:16" x14ac:dyDescent="0.25">
      <c r="B192" s="60"/>
      <c r="C192" s="668" t="s">
        <v>182</v>
      </c>
      <c r="D192" s="142" t="s">
        <v>23</v>
      </c>
      <c r="E192" s="142" t="s">
        <v>183</v>
      </c>
      <c r="F192" s="142">
        <v>2821</v>
      </c>
      <c r="G192" s="142">
        <v>6.1</v>
      </c>
      <c r="H192" s="142" t="s">
        <v>64</v>
      </c>
      <c r="I192" s="413">
        <v>0</v>
      </c>
      <c r="J192" s="142"/>
      <c r="K192" s="142">
        <v>0</v>
      </c>
      <c r="L192" s="142"/>
      <c r="M192" s="142"/>
      <c r="N192" s="142"/>
      <c r="O192" s="142"/>
      <c r="P192" s="142"/>
    </row>
    <row r="193" spans="2:16" x14ac:dyDescent="0.25">
      <c r="B193" s="61"/>
      <c r="C193" s="669"/>
      <c r="D193" s="144" t="s">
        <v>26</v>
      </c>
      <c r="E193" s="144" t="s">
        <v>183</v>
      </c>
      <c r="F193" s="144">
        <v>2821</v>
      </c>
      <c r="G193" s="144">
        <v>6.1</v>
      </c>
      <c r="H193" s="144" t="s">
        <v>64</v>
      </c>
      <c r="I193" s="414">
        <v>0</v>
      </c>
      <c r="J193" s="144"/>
      <c r="K193" s="144">
        <v>0</v>
      </c>
      <c r="L193" s="144"/>
      <c r="M193" s="144"/>
      <c r="N193" s="144"/>
      <c r="O193" s="144"/>
      <c r="P193" s="144"/>
    </row>
    <row r="194" spans="2:16" x14ac:dyDescent="0.25">
      <c r="B194" s="61"/>
      <c r="C194" s="669"/>
      <c r="D194" s="144" t="s">
        <v>27</v>
      </c>
      <c r="E194" s="144" t="s">
        <v>183</v>
      </c>
      <c r="F194" s="144">
        <v>1671</v>
      </c>
      <c r="G194" s="144">
        <v>6.1</v>
      </c>
      <c r="H194" s="144" t="s">
        <v>131</v>
      </c>
      <c r="I194" s="414">
        <v>0</v>
      </c>
      <c r="J194" s="144"/>
      <c r="K194" s="144">
        <v>0</v>
      </c>
      <c r="L194" s="144"/>
      <c r="M194" s="144"/>
      <c r="N194" s="144"/>
      <c r="O194" s="144"/>
      <c r="P194" s="144"/>
    </row>
    <row r="195" spans="2:16" x14ac:dyDescent="0.25">
      <c r="B195" s="78"/>
      <c r="C195" s="668" t="s">
        <v>184</v>
      </c>
      <c r="D195" s="142" t="s">
        <v>23</v>
      </c>
      <c r="E195" s="142" t="s">
        <v>185</v>
      </c>
      <c r="F195" s="142">
        <v>2810</v>
      </c>
      <c r="G195" s="142">
        <v>6.1</v>
      </c>
      <c r="H195" s="142" t="s">
        <v>25</v>
      </c>
      <c r="I195" s="413">
        <v>0</v>
      </c>
      <c r="J195" s="142"/>
      <c r="K195" s="142">
        <v>0</v>
      </c>
      <c r="L195" s="142"/>
      <c r="M195" s="142"/>
      <c r="N195" s="142"/>
      <c r="O195" s="142"/>
      <c r="P195" s="142"/>
    </row>
    <row r="196" spans="2:16" x14ac:dyDescent="0.25">
      <c r="B196" s="79"/>
      <c r="C196" s="669"/>
      <c r="D196" s="144" t="s">
        <v>26</v>
      </c>
      <c r="E196" s="144" t="s">
        <v>185</v>
      </c>
      <c r="F196" s="144">
        <v>2810</v>
      </c>
      <c r="G196" s="144">
        <v>6.1</v>
      </c>
      <c r="H196" s="144" t="s">
        <v>25</v>
      </c>
      <c r="I196" s="414">
        <v>0</v>
      </c>
      <c r="J196" s="144"/>
      <c r="K196" s="144">
        <v>0</v>
      </c>
      <c r="L196" s="144"/>
      <c r="M196" s="144"/>
      <c r="N196" s="144"/>
      <c r="O196" s="144"/>
      <c r="P196" s="144"/>
    </row>
    <row r="197" spans="2:16" x14ac:dyDescent="0.25">
      <c r="B197" s="80"/>
      <c r="C197" s="670"/>
      <c r="D197" s="146" t="s">
        <v>27</v>
      </c>
      <c r="E197" s="146" t="s">
        <v>185</v>
      </c>
      <c r="F197" s="146">
        <v>2811</v>
      </c>
      <c r="G197" s="146">
        <v>6.1</v>
      </c>
      <c r="H197" s="146" t="s">
        <v>25</v>
      </c>
      <c r="I197" s="415">
        <v>0</v>
      </c>
      <c r="J197" s="146"/>
      <c r="K197" s="146">
        <v>0</v>
      </c>
      <c r="L197" s="146"/>
      <c r="M197" s="146"/>
      <c r="N197" s="146"/>
      <c r="O197" s="146"/>
      <c r="P197" s="146"/>
    </row>
    <row r="198" spans="2:16" x14ac:dyDescent="0.25">
      <c r="B198" s="78"/>
      <c r="C198" s="668" t="s">
        <v>186</v>
      </c>
      <c r="D198" s="142" t="s">
        <v>23</v>
      </c>
      <c r="E198" s="142" t="s">
        <v>187</v>
      </c>
      <c r="F198" s="142">
        <v>2206</v>
      </c>
      <c r="G198" s="142">
        <v>6.1</v>
      </c>
      <c r="H198" s="142" t="s">
        <v>64</v>
      </c>
      <c r="I198" s="413">
        <v>1.62</v>
      </c>
      <c r="J198" s="142"/>
      <c r="K198" s="142">
        <v>0</v>
      </c>
      <c r="L198" s="142"/>
      <c r="M198" s="142"/>
      <c r="N198" s="142"/>
      <c r="O198" s="142"/>
      <c r="P198" s="142"/>
    </row>
    <row r="199" spans="2:16" x14ac:dyDescent="0.25">
      <c r="B199" s="79"/>
      <c r="C199" s="669"/>
      <c r="D199" s="144" t="s">
        <v>26</v>
      </c>
      <c r="E199" s="144" t="s">
        <v>187</v>
      </c>
      <c r="F199" s="144">
        <v>2206</v>
      </c>
      <c r="G199" s="144">
        <v>6.1</v>
      </c>
      <c r="H199" s="144" t="s">
        <v>64</v>
      </c>
      <c r="I199" s="414">
        <v>0</v>
      </c>
      <c r="J199" s="144"/>
      <c r="K199" s="144">
        <v>0</v>
      </c>
      <c r="L199" s="144"/>
      <c r="M199" s="144"/>
      <c r="N199" s="144"/>
      <c r="O199" s="144"/>
      <c r="P199" s="144"/>
    </row>
    <row r="200" spans="2:16" x14ac:dyDescent="0.25">
      <c r="B200" s="80"/>
      <c r="C200" s="670"/>
      <c r="D200" s="146" t="s">
        <v>27</v>
      </c>
      <c r="E200" s="146" t="s">
        <v>187</v>
      </c>
      <c r="F200" s="146">
        <v>2206</v>
      </c>
      <c r="G200" s="146">
        <v>6.1</v>
      </c>
      <c r="H200" s="146" t="s">
        <v>64</v>
      </c>
      <c r="I200" s="415">
        <v>0</v>
      </c>
      <c r="J200" s="146"/>
      <c r="K200" s="146">
        <v>0</v>
      </c>
      <c r="L200" s="146"/>
      <c r="M200" s="146"/>
      <c r="N200" s="146"/>
      <c r="O200" s="146"/>
      <c r="P200" s="146"/>
    </row>
    <row r="201" spans="2:16" x14ac:dyDescent="0.25">
      <c r="B201" s="78"/>
      <c r="C201" s="668" t="s">
        <v>188</v>
      </c>
      <c r="D201" s="142" t="s">
        <v>23</v>
      </c>
      <c r="E201" s="142" t="s">
        <v>189</v>
      </c>
      <c r="F201" s="142" t="s">
        <v>33</v>
      </c>
      <c r="G201" s="142"/>
      <c r="H201" s="142"/>
      <c r="I201" s="413">
        <v>0.09</v>
      </c>
      <c r="J201" s="142"/>
      <c r="K201" s="142">
        <v>0</v>
      </c>
      <c r="L201" s="142"/>
      <c r="M201" s="142"/>
      <c r="N201" s="142"/>
      <c r="O201" s="142"/>
      <c r="P201" s="142"/>
    </row>
    <row r="202" spans="2:16" x14ac:dyDescent="0.25">
      <c r="B202" s="79"/>
      <c r="C202" s="669"/>
      <c r="D202" s="144" t="s">
        <v>26</v>
      </c>
      <c r="E202" s="144" t="s">
        <v>189</v>
      </c>
      <c r="F202" s="144" t="s">
        <v>33</v>
      </c>
      <c r="G202" s="144"/>
      <c r="H202" s="144"/>
      <c r="I202" s="414">
        <v>0</v>
      </c>
      <c r="J202" s="144"/>
      <c r="K202" s="144">
        <v>0</v>
      </c>
      <c r="L202" s="144"/>
      <c r="M202" s="144"/>
      <c r="N202" s="144"/>
      <c r="O202" s="144"/>
      <c r="P202" s="144"/>
    </row>
    <row r="203" spans="2:16" x14ac:dyDescent="0.25">
      <c r="B203" s="80"/>
      <c r="C203" s="670"/>
      <c r="D203" s="146" t="s">
        <v>27</v>
      </c>
      <c r="E203" s="146" t="s">
        <v>189</v>
      </c>
      <c r="F203" s="146" t="s">
        <v>33</v>
      </c>
      <c r="G203" s="146"/>
      <c r="H203" s="146"/>
      <c r="I203" s="415">
        <v>34.369999999999997</v>
      </c>
      <c r="J203" s="146"/>
      <c r="K203" s="146">
        <v>0</v>
      </c>
      <c r="L203" s="146"/>
      <c r="M203" s="146"/>
      <c r="N203" s="146"/>
      <c r="O203" s="146"/>
      <c r="P203" s="146"/>
    </row>
    <row r="204" spans="2:16" x14ac:dyDescent="0.25">
      <c r="B204" s="78"/>
      <c r="C204" s="668" t="s">
        <v>190</v>
      </c>
      <c r="D204" s="142" t="s">
        <v>23</v>
      </c>
      <c r="E204" s="142" t="s">
        <v>191</v>
      </c>
      <c r="F204" s="142">
        <v>3082</v>
      </c>
      <c r="G204" s="142">
        <v>9</v>
      </c>
      <c r="H204" s="142"/>
      <c r="I204" s="413">
        <v>61</v>
      </c>
      <c r="J204" s="142"/>
      <c r="K204" s="142">
        <v>22.73</v>
      </c>
      <c r="L204" s="142"/>
      <c r="M204" s="142"/>
      <c r="N204" s="142"/>
      <c r="O204" s="142"/>
      <c r="P204" s="142"/>
    </row>
    <row r="205" spans="2:16" x14ac:dyDescent="0.25">
      <c r="B205" s="79"/>
      <c r="C205" s="669"/>
      <c r="D205" s="144" t="s">
        <v>26</v>
      </c>
      <c r="E205" s="144" t="s">
        <v>191</v>
      </c>
      <c r="F205" s="144">
        <v>3082</v>
      </c>
      <c r="G205" s="144">
        <v>9</v>
      </c>
      <c r="H205" s="144"/>
      <c r="I205" s="414">
        <v>0</v>
      </c>
      <c r="J205" s="144"/>
      <c r="K205" s="144">
        <v>0</v>
      </c>
      <c r="L205" s="144"/>
      <c r="M205" s="144"/>
      <c r="N205" s="144"/>
      <c r="O205" s="144"/>
      <c r="P205" s="144"/>
    </row>
    <row r="206" spans="2:16" x14ac:dyDescent="0.25">
      <c r="B206" s="80"/>
      <c r="C206" s="670"/>
      <c r="D206" s="146" t="s">
        <v>27</v>
      </c>
      <c r="E206" s="146" t="s">
        <v>191</v>
      </c>
      <c r="F206" s="146">
        <v>3077</v>
      </c>
      <c r="G206" s="146">
        <v>9</v>
      </c>
      <c r="H206" s="146"/>
      <c r="I206" s="415">
        <v>2.36</v>
      </c>
      <c r="J206" s="146"/>
      <c r="K206" s="146">
        <v>0</v>
      </c>
      <c r="L206" s="146"/>
      <c r="M206" s="146"/>
      <c r="N206" s="146"/>
      <c r="O206" s="146"/>
      <c r="P206" s="146"/>
    </row>
    <row r="207" spans="2:16" x14ac:dyDescent="0.25">
      <c r="B207" s="78"/>
      <c r="C207" s="668" t="s">
        <v>192</v>
      </c>
      <c r="D207" s="142" t="s">
        <v>23</v>
      </c>
      <c r="E207" s="142" t="s">
        <v>193</v>
      </c>
      <c r="F207" s="142">
        <v>3082</v>
      </c>
      <c r="G207" s="142">
        <v>9</v>
      </c>
      <c r="H207" s="142"/>
      <c r="I207" s="413">
        <v>0</v>
      </c>
      <c r="J207" s="142"/>
      <c r="K207" s="142">
        <v>0</v>
      </c>
      <c r="L207" s="142"/>
      <c r="M207" s="142"/>
      <c r="N207" s="142"/>
      <c r="O207" s="142"/>
      <c r="P207" s="142"/>
    </row>
    <row r="208" spans="2:16" x14ac:dyDescent="0.25">
      <c r="B208" s="79"/>
      <c r="C208" s="669"/>
      <c r="D208" s="144" t="s">
        <v>26</v>
      </c>
      <c r="E208" s="144" t="s">
        <v>193</v>
      </c>
      <c r="F208" s="144">
        <v>3082</v>
      </c>
      <c r="G208" s="144">
        <v>9</v>
      </c>
      <c r="H208" s="144"/>
      <c r="I208" s="414">
        <v>0</v>
      </c>
      <c r="J208" s="144"/>
      <c r="K208" s="144">
        <v>0</v>
      </c>
      <c r="L208" s="144"/>
      <c r="M208" s="144"/>
      <c r="N208" s="144"/>
      <c r="O208" s="144"/>
      <c r="P208" s="144"/>
    </row>
    <row r="209" spans="2:16" x14ac:dyDescent="0.25">
      <c r="B209" s="80"/>
      <c r="C209" s="670"/>
      <c r="D209" s="146" t="s">
        <v>27</v>
      </c>
      <c r="E209" s="146" t="s">
        <v>193</v>
      </c>
      <c r="F209" s="146">
        <v>3077</v>
      </c>
      <c r="G209" s="146">
        <v>9</v>
      </c>
      <c r="H209" s="146"/>
      <c r="I209" s="415">
        <v>7.0000000000000007E-2</v>
      </c>
      <c r="J209" s="146"/>
      <c r="K209" s="146">
        <v>0</v>
      </c>
      <c r="L209" s="146"/>
      <c r="M209" s="146"/>
      <c r="N209" s="146"/>
      <c r="O209" s="146"/>
      <c r="P209" s="146"/>
    </row>
    <row r="210" spans="2:16" x14ac:dyDescent="0.25">
      <c r="B210" s="172" t="s">
        <v>194</v>
      </c>
      <c r="C210" s="173" t="s">
        <v>195</v>
      </c>
      <c r="D210" s="174"/>
      <c r="E210" s="174"/>
      <c r="F210" s="174"/>
      <c r="G210" s="174"/>
      <c r="H210" s="175"/>
      <c r="I210" s="420">
        <f>SUM(I211:I243)+435.41</f>
        <v>240471.63999999996</v>
      </c>
      <c r="J210" s="175">
        <f t="shared" ref="J210:P210" si="12">SUM(J211:J243)</f>
        <v>0</v>
      </c>
      <c r="K210" s="175">
        <f>SUM(K211:K243)+4.93</f>
        <v>5904.7800000000007</v>
      </c>
      <c r="L210" s="175">
        <f t="shared" si="12"/>
        <v>0</v>
      </c>
      <c r="M210" s="175">
        <f t="shared" si="12"/>
        <v>0</v>
      </c>
      <c r="N210" s="175">
        <f t="shared" si="12"/>
        <v>0</v>
      </c>
      <c r="O210" s="175">
        <f t="shared" si="12"/>
        <v>0</v>
      </c>
      <c r="P210" s="175">
        <f t="shared" si="12"/>
        <v>0</v>
      </c>
    </row>
    <row r="211" spans="2:16" ht="45" x14ac:dyDescent="0.25">
      <c r="B211" s="86"/>
      <c r="C211" s="133" t="s">
        <v>196</v>
      </c>
      <c r="D211" s="134" t="s">
        <v>27</v>
      </c>
      <c r="E211" s="134" t="s">
        <v>197</v>
      </c>
      <c r="F211" s="134" t="s">
        <v>33</v>
      </c>
      <c r="G211" s="136"/>
      <c r="H211" s="136"/>
      <c r="I211" s="411" t="s">
        <v>378</v>
      </c>
      <c r="J211" s="136"/>
      <c r="K211" s="136" t="s">
        <v>379</v>
      </c>
      <c r="L211" s="136"/>
      <c r="M211" s="136"/>
      <c r="N211" s="136"/>
      <c r="O211" s="136"/>
      <c r="P211" s="136"/>
    </row>
    <row r="212" spans="2:16" ht="75" x14ac:dyDescent="0.25">
      <c r="B212" s="86"/>
      <c r="C212" s="133" t="s">
        <v>198</v>
      </c>
      <c r="D212" s="134" t="s">
        <v>27</v>
      </c>
      <c r="E212" s="134" t="s">
        <v>199</v>
      </c>
      <c r="F212" s="134" t="s">
        <v>33</v>
      </c>
      <c r="G212" s="136"/>
      <c r="H212" s="136"/>
      <c r="I212" s="411">
        <v>0</v>
      </c>
      <c r="J212" s="136"/>
      <c r="K212" s="136">
        <v>0</v>
      </c>
      <c r="L212" s="136"/>
      <c r="M212" s="136"/>
      <c r="N212" s="136"/>
      <c r="O212" s="136"/>
      <c r="P212" s="136"/>
    </row>
    <row r="213" spans="2:16" ht="30" x14ac:dyDescent="0.25">
      <c r="B213" s="86"/>
      <c r="C213" s="133" t="s">
        <v>200</v>
      </c>
      <c r="D213" s="134" t="s">
        <v>27</v>
      </c>
      <c r="E213" s="134" t="s">
        <v>201</v>
      </c>
      <c r="F213" s="134" t="s">
        <v>33</v>
      </c>
      <c r="G213" s="136"/>
      <c r="H213" s="136"/>
      <c r="I213" s="411">
        <v>0</v>
      </c>
      <c r="J213" s="136"/>
      <c r="K213" s="136">
        <v>0</v>
      </c>
      <c r="L213" s="136"/>
      <c r="M213" s="136"/>
      <c r="N213" s="136"/>
      <c r="O213" s="136"/>
      <c r="P213" s="136"/>
    </row>
    <row r="214" spans="2:16" x14ac:dyDescent="0.25">
      <c r="B214" s="87"/>
      <c r="C214" s="668" t="s">
        <v>202</v>
      </c>
      <c r="D214" s="142" t="s">
        <v>26</v>
      </c>
      <c r="E214" s="142" t="s">
        <v>203</v>
      </c>
      <c r="F214" s="142">
        <v>3082</v>
      </c>
      <c r="G214" s="142">
        <v>9</v>
      </c>
      <c r="H214" s="142"/>
      <c r="I214" s="413">
        <v>0</v>
      </c>
      <c r="J214" s="142"/>
      <c r="K214" s="142">
        <v>0</v>
      </c>
      <c r="L214" s="142"/>
      <c r="M214" s="142"/>
      <c r="N214" s="142"/>
      <c r="O214" s="142"/>
      <c r="P214" s="142"/>
    </row>
    <row r="215" spans="2:16" x14ac:dyDescent="0.25">
      <c r="B215" s="88"/>
      <c r="C215" s="670"/>
      <c r="D215" s="146" t="s">
        <v>27</v>
      </c>
      <c r="E215" s="146" t="s">
        <v>203</v>
      </c>
      <c r="F215" s="146">
        <v>3077</v>
      </c>
      <c r="G215" s="146">
        <v>9</v>
      </c>
      <c r="H215" s="146"/>
      <c r="I215" s="415">
        <v>0</v>
      </c>
      <c r="J215" s="146"/>
      <c r="K215" s="146">
        <v>0</v>
      </c>
      <c r="L215" s="146"/>
      <c r="M215" s="146"/>
      <c r="N215" s="146"/>
      <c r="O215" s="146"/>
      <c r="P215" s="146"/>
    </row>
    <row r="216" spans="2:16" x14ac:dyDescent="0.25">
      <c r="B216" s="87"/>
      <c r="C216" s="668" t="s">
        <v>204</v>
      </c>
      <c r="D216" s="142" t="s">
        <v>26</v>
      </c>
      <c r="E216" s="176" t="s">
        <v>205</v>
      </c>
      <c r="F216" s="176">
        <v>3082</v>
      </c>
      <c r="G216" s="176">
        <v>9</v>
      </c>
      <c r="H216" s="177"/>
      <c r="I216" s="413">
        <v>1095.47</v>
      </c>
      <c r="J216" s="177"/>
      <c r="K216" s="177">
        <v>3.5</v>
      </c>
      <c r="L216" s="177"/>
      <c r="M216" s="177"/>
      <c r="N216" s="177"/>
      <c r="O216" s="177"/>
      <c r="P216" s="177"/>
    </row>
    <row r="217" spans="2:16" x14ac:dyDescent="0.25">
      <c r="B217" s="88"/>
      <c r="C217" s="670"/>
      <c r="D217" s="146" t="s">
        <v>27</v>
      </c>
      <c r="E217" s="179" t="s">
        <v>205</v>
      </c>
      <c r="F217" s="179">
        <v>3077</v>
      </c>
      <c r="G217" s="179">
        <v>9</v>
      </c>
      <c r="H217" s="180"/>
      <c r="I217" s="415">
        <v>218226.68</v>
      </c>
      <c r="J217" s="180"/>
      <c r="K217" s="180">
        <v>5660.8</v>
      </c>
      <c r="L217" s="180"/>
      <c r="M217" s="180"/>
      <c r="N217" s="180"/>
      <c r="O217" s="180"/>
      <c r="P217" s="180"/>
    </row>
    <row r="218" spans="2:16" ht="30" x14ac:dyDescent="0.25">
      <c r="B218" s="87"/>
      <c r="C218" s="668" t="s">
        <v>206</v>
      </c>
      <c r="D218" s="142" t="s">
        <v>26</v>
      </c>
      <c r="E218" s="142" t="s">
        <v>207</v>
      </c>
      <c r="F218" s="142" t="s">
        <v>208</v>
      </c>
      <c r="G218" s="142">
        <v>9</v>
      </c>
      <c r="H218" s="142"/>
      <c r="I218" s="413">
        <v>0</v>
      </c>
      <c r="J218" s="142"/>
      <c r="K218" s="142">
        <v>0</v>
      </c>
      <c r="L218" s="142"/>
      <c r="M218" s="142"/>
      <c r="N218" s="142"/>
      <c r="O218" s="142"/>
      <c r="P218" s="142"/>
    </row>
    <row r="219" spans="2:16" x14ac:dyDescent="0.25">
      <c r="B219" s="88"/>
      <c r="C219" s="670"/>
      <c r="D219" s="30" t="s">
        <v>27</v>
      </c>
      <c r="E219" s="30" t="s">
        <v>207</v>
      </c>
      <c r="F219" s="30">
        <v>3077</v>
      </c>
      <c r="G219" s="30">
        <v>9</v>
      </c>
      <c r="H219" s="30"/>
      <c r="I219" s="407">
        <v>0</v>
      </c>
      <c r="J219" s="30"/>
      <c r="K219" s="30">
        <v>0</v>
      </c>
      <c r="L219" s="30"/>
      <c r="M219" s="30"/>
      <c r="N219" s="30"/>
      <c r="O219" s="30"/>
      <c r="P219" s="30"/>
    </row>
    <row r="220" spans="2:16" x14ac:dyDescent="0.25">
      <c r="B220" s="87"/>
      <c r="C220" s="668" t="s">
        <v>209</v>
      </c>
      <c r="D220" s="142" t="s">
        <v>23</v>
      </c>
      <c r="E220" s="142" t="s">
        <v>210</v>
      </c>
      <c r="F220" s="142" t="s">
        <v>33</v>
      </c>
      <c r="G220" s="142"/>
      <c r="H220" s="142"/>
      <c r="I220" s="413">
        <v>0</v>
      </c>
      <c r="J220" s="142"/>
      <c r="K220" s="142">
        <v>0</v>
      </c>
      <c r="L220" s="142"/>
      <c r="M220" s="142"/>
      <c r="N220" s="142"/>
      <c r="O220" s="142"/>
      <c r="P220" s="142"/>
    </row>
    <row r="221" spans="2:16" x14ac:dyDescent="0.25">
      <c r="B221" s="93"/>
      <c r="C221" s="669"/>
      <c r="D221" s="144" t="s">
        <v>26</v>
      </c>
      <c r="E221" s="144" t="s">
        <v>210</v>
      </c>
      <c r="F221" s="144" t="s">
        <v>33</v>
      </c>
      <c r="G221" s="144"/>
      <c r="H221" s="144"/>
      <c r="I221" s="414">
        <v>0</v>
      </c>
      <c r="J221" s="144"/>
      <c r="K221" s="144">
        <v>0</v>
      </c>
      <c r="L221" s="144"/>
      <c r="M221" s="144"/>
      <c r="N221" s="144"/>
      <c r="O221" s="144"/>
      <c r="P221" s="144"/>
    </row>
    <row r="222" spans="2:16" x14ac:dyDescent="0.25">
      <c r="B222" s="88"/>
      <c r="C222" s="670"/>
      <c r="D222" s="146" t="s">
        <v>27</v>
      </c>
      <c r="E222" s="146" t="s">
        <v>210</v>
      </c>
      <c r="F222" s="146" t="s">
        <v>33</v>
      </c>
      <c r="G222" s="146"/>
      <c r="H222" s="146"/>
      <c r="I222" s="415">
        <v>0</v>
      </c>
      <c r="J222" s="146"/>
      <c r="K222" s="146">
        <v>0</v>
      </c>
      <c r="L222" s="146"/>
      <c r="M222" s="146"/>
      <c r="N222" s="146"/>
      <c r="O222" s="146"/>
      <c r="P222" s="146"/>
    </row>
    <row r="223" spans="2:16" x14ac:dyDescent="0.25">
      <c r="B223" s="87"/>
      <c r="C223" s="668" t="s">
        <v>211</v>
      </c>
      <c r="D223" s="142" t="s">
        <v>23</v>
      </c>
      <c r="E223" s="142" t="s">
        <v>212</v>
      </c>
      <c r="F223" s="142">
        <v>3082</v>
      </c>
      <c r="G223" s="142">
        <v>9</v>
      </c>
      <c r="H223" s="142"/>
      <c r="I223" s="413">
        <v>0</v>
      </c>
      <c r="J223" s="142"/>
      <c r="K223" s="142">
        <v>0</v>
      </c>
      <c r="L223" s="142"/>
      <c r="M223" s="142"/>
      <c r="N223" s="142"/>
      <c r="O223" s="142"/>
      <c r="P223" s="142"/>
    </row>
    <row r="224" spans="2:16" x14ac:dyDescent="0.25">
      <c r="B224" s="93"/>
      <c r="C224" s="669"/>
      <c r="D224" s="144" t="s">
        <v>26</v>
      </c>
      <c r="E224" s="144" t="s">
        <v>212</v>
      </c>
      <c r="F224" s="144">
        <v>3082</v>
      </c>
      <c r="G224" s="144">
        <v>9</v>
      </c>
      <c r="H224" s="144"/>
      <c r="I224" s="414">
        <v>0</v>
      </c>
      <c r="J224" s="144"/>
      <c r="K224" s="144">
        <v>0</v>
      </c>
      <c r="L224" s="144"/>
      <c r="M224" s="144"/>
      <c r="N224" s="144"/>
      <c r="O224" s="144"/>
      <c r="P224" s="144"/>
    </row>
    <row r="225" spans="2:16" x14ac:dyDescent="0.25">
      <c r="B225" s="88"/>
      <c r="C225" s="670"/>
      <c r="D225" s="146" t="s">
        <v>27</v>
      </c>
      <c r="E225" s="146" t="s">
        <v>212</v>
      </c>
      <c r="F225" s="146">
        <v>3077</v>
      </c>
      <c r="G225" s="146">
        <v>9</v>
      </c>
      <c r="H225" s="146"/>
      <c r="I225" s="415">
        <v>0</v>
      </c>
      <c r="J225" s="146"/>
      <c r="K225" s="146">
        <v>0</v>
      </c>
      <c r="L225" s="146"/>
      <c r="M225" s="146"/>
      <c r="N225" s="146"/>
      <c r="O225" s="146"/>
      <c r="P225" s="146"/>
    </row>
    <row r="226" spans="2:16" x14ac:dyDescent="0.25">
      <c r="B226" s="87"/>
      <c r="C226" s="668" t="s">
        <v>213</v>
      </c>
      <c r="D226" s="26" t="s">
        <v>26</v>
      </c>
      <c r="E226" s="26" t="s">
        <v>214</v>
      </c>
      <c r="F226" s="26" t="s">
        <v>33</v>
      </c>
      <c r="G226" s="26"/>
      <c r="H226" s="26"/>
      <c r="I226" s="405">
        <v>0</v>
      </c>
      <c r="J226" s="26"/>
      <c r="K226" s="26">
        <v>0</v>
      </c>
      <c r="L226" s="26"/>
      <c r="M226" s="26"/>
      <c r="N226" s="26"/>
      <c r="O226" s="26"/>
      <c r="P226" s="26"/>
    </row>
    <row r="227" spans="2:16" x14ac:dyDescent="0.25">
      <c r="B227" s="88"/>
      <c r="C227" s="670"/>
      <c r="D227" s="30" t="s">
        <v>27</v>
      </c>
      <c r="E227" s="30" t="s">
        <v>214</v>
      </c>
      <c r="F227" s="30" t="s">
        <v>33</v>
      </c>
      <c r="G227" s="30"/>
      <c r="H227" s="30"/>
      <c r="I227" s="407">
        <v>416.6</v>
      </c>
      <c r="J227" s="30"/>
      <c r="K227" s="30">
        <v>0</v>
      </c>
      <c r="L227" s="30"/>
      <c r="M227" s="30"/>
      <c r="N227" s="30"/>
      <c r="O227" s="30"/>
      <c r="P227" s="30"/>
    </row>
    <row r="228" spans="2:16" ht="30" x14ac:dyDescent="0.25">
      <c r="B228" s="86"/>
      <c r="C228" s="133" t="s">
        <v>215</v>
      </c>
      <c r="D228" s="134" t="s">
        <v>27</v>
      </c>
      <c r="E228" s="134" t="s">
        <v>216</v>
      </c>
      <c r="F228" s="135">
        <v>3077</v>
      </c>
      <c r="G228" s="35">
        <v>9</v>
      </c>
      <c r="H228" s="135"/>
      <c r="I228" s="438">
        <v>18.579999999999998</v>
      </c>
      <c r="J228" s="135"/>
      <c r="K228" s="135">
        <v>0</v>
      </c>
      <c r="L228" s="135"/>
      <c r="M228" s="135"/>
      <c r="N228" s="135"/>
      <c r="O228" s="135"/>
      <c r="P228" s="135"/>
    </row>
    <row r="229" spans="2:16" ht="30" x14ac:dyDescent="0.25">
      <c r="B229" s="86"/>
      <c r="C229" s="133" t="s">
        <v>217</v>
      </c>
      <c r="D229" s="134" t="s">
        <v>27</v>
      </c>
      <c r="E229" s="134" t="s">
        <v>218</v>
      </c>
      <c r="F229" s="135">
        <v>3077</v>
      </c>
      <c r="G229" s="35">
        <v>9</v>
      </c>
      <c r="H229" s="135"/>
      <c r="I229" s="421">
        <v>0</v>
      </c>
      <c r="J229" s="135"/>
      <c r="K229" s="135">
        <v>0</v>
      </c>
      <c r="L229" s="135"/>
      <c r="M229" s="135"/>
      <c r="N229" s="135"/>
      <c r="O229" s="135"/>
      <c r="P229" s="135"/>
    </row>
    <row r="230" spans="2:16" x14ac:dyDescent="0.25">
      <c r="B230" s="86"/>
      <c r="C230" s="133" t="s">
        <v>219</v>
      </c>
      <c r="D230" s="134" t="s">
        <v>27</v>
      </c>
      <c r="E230" s="134" t="s">
        <v>220</v>
      </c>
      <c r="F230" s="135">
        <v>3077</v>
      </c>
      <c r="G230" s="35">
        <v>9</v>
      </c>
      <c r="H230" s="135"/>
      <c r="I230" s="421">
        <v>0</v>
      </c>
      <c r="J230" s="135"/>
      <c r="K230" s="135">
        <v>0</v>
      </c>
      <c r="L230" s="135"/>
      <c r="M230" s="135"/>
      <c r="N230" s="135"/>
      <c r="O230" s="135"/>
      <c r="P230" s="135"/>
    </row>
    <row r="231" spans="2:16" x14ac:dyDescent="0.25">
      <c r="B231" s="87"/>
      <c r="C231" s="668" t="s">
        <v>221</v>
      </c>
      <c r="D231" s="26" t="s">
        <v>26</v>
      </c>
      <c r="E231" s="26" t="s">
        <v>222</v>
      </c>
      <c r="F231" s="26">
        <v>3082</v>
      </c>
      <c r="G231" s="26">
        <v>9</v>
      </c>
      <c r="H231" s="26"/>
      <c r="I231" s="405">
        <v>12.36</v>
      </c>
      <c r="J231" s="26"/>
      <c r="K231" s="26">
        <v>0</v>
      </c>
      <c r="L231" s="26"/>
      <c r="M231" s="26"/>
      <c r="N231" s="26"/>
      <c r="O231" s="26"/>
      <c r="P231" s="26"/>
    </row>
    <row r="232" spans="2:16" x14ac:dyDescent="0.25">
      <c r="B232" s="88"/>
      <c r="C232" s="670"/>
      <c r="D232" s="30" t="s">
        <v>27</v>
      </c>
      <c r="E232" s="30" t="s">
        <v>222</v>
      </c>
      <c r="F232" s="30">
        <v>3077</v>
      </c>
      <c r="G232" s="30">
        <v>9</v>
      </c>
      <c r="H232" s="30"/>
      <c r="I232" s="407">
        <v>165.67</v>
      </c>
      <c r="J232" s="30"/>
      <c r="K232" s="30">
        <v>216</v>
      </c>
      <c r="L232" s="30"/>
      <c r="M232" s="30"/>
      <c r="N232" s="30"/>
      <c r="O232" s="30"/>
      <c r="P232" s="30"/>
    </row>
    <row r="233" spans="2:16" x14ac:dyDescent="0.25">
      <c r="B233" s="87"/>
      <c r="C233" s="668" t="s">
        <v>223</v>
      </c>
      <c r="D233" s="26" t="s">
        <v>26</v>
      </c>
      <c r="E233" s="26" t="s">
        <v>224</v>
      </c>
      <c r="F233" s="26" t="s">
        <v>33</v>
      </c>
      <c r="G233" s="26"/>
      <c r="H233" s="26"/>
      <c r="I233" s="405">
        <v>0</v>
      </c>
      <c r="J233" s="26"/>
      <c r="K233" s="26">
        <v>0</v>
      </c>
      <c r="L233" s="26"/>
      <c r="M233" s="26"/>
      <c r="N233" s="26"/>
      <c r="O233" s="26"/>
      <c r="P233" s="26"/>
    </row>
    <row r="234" spans="2:16" x14ac:dyDescent="0.25">
      <c r="B234" s="88"/>
      <c r="C234" s="670"/>
      <c r="D234" s="30" t="s">
        <v>27</v>
      </c>
      <c r="E234" s="30" t="s">
        <v>224</v>
      </c>
      <c r="F234" s="30" t="s">
        <v>33</v>
      </c>
      <c r="G234" s="30"/>
      <c r="H234" s="30"/>
      <c r="I234" s="407">
        <v>0</v>
      </c>
      <c r="J234" s="30"/>
      <c r="K234" s="30">
        <v>0</v>
      </c>
      <c r="L234" s="30"/>
      <c r="M234" s="30"/>
      <c r="N234" s="30"/>
      <c r="O234" s="30"/>
      <c r="P234" s="30"/>
    </row>
    <row r="235" spans="2:16" x14ac:dyDescent="0.25">
      <c r="B235" s="87"/>
      <c r="C235" s="668" t="s">
        <v>225</v>
      </c>
      <c r="D235" s="142" t="s">
        <v>23</v>
      </c>
      <c r="E235" s="142" t="s">
        <v>226</v>
      </c>
      <c r="F235" s="142" t="s">
        <v>33</v>
      </c>
      <c r="G235" s="142"/>
      <c r="H235" s="142"/>
      <c r="I235" s="413">
        <v>0</v>
      </c>
      <c r="J235" s="142"/>
      <c r="K235" s="142">
        <v>0</v>
      </c>
      <c r="L235" s="142"/>
      <c r="M235" s="142"/>
      <c r="N235" s="142"/>
      <c r="O235" s="142"/>
      <c r="P235" s="142"/>
    </row>
    <row r="236" spans="2:16" x14ac:dyDescent="0.25">
      <c r="B236" s="93"/>
      <c r="C236" s="669"/>
      <c r="D236" s="144" t="s">
        <v>26</v>
      </c>
      <c r="E236" s="144" t="s">
        <v>226</v>
      </c>
      <c r="F236" s="144" t="s">
        <v>33</v>
      </c>
      <c r="G236" s="144"/>
      <c r="H236" s="144"/>
      <c r="I236" s="414">
        <v>0</v>
      </c>
      <c r="J236" s="144"/>
      <c r="K236" s="144">
        <v>0</v>
      </c>
      <c r="L236" s="144"/>
      <c r="M236" s="144"/>
      <c r="N236" s="144"/>
      <c r="O236" s="144"/>
      <c r="P236" s="144"/>
    </row>
    <row r="237" spans="2:16" x14ac:dyDescent="0.25">
      <c r="B237" s="93"/>
      <c r="C237" s="670"/>
      <c r="D237" s="146" t="s">
        <v>27</v>
      </c>
      <c r="E237" s="146" t="s">
        <v>226</v>
      </c>
      <c r="F237" s="146" t="s">
        <v>33</v>
      </c>
      <c r="G237" s="146"/>
      <c r="H237" s="146"/>
      <c r="I237" s="415">
        <v>0</v>
      </c>
      <c r="J237" s="146"/>
      <c r="K237" s="146">
        <v>0</v>
      </c>
      <c r="L237" s="146"/>
      <c r="M237" s="146"/>
      <c r="N237" s="146"/>
      <c r="O237" s="146"/>
      <c r="P237" s="146"/>
    </row>
    <row r="238" spans="2:16" x14ac:dyDescent="0.25">
      <c r="B238" s="60"/>
      <c r="C238" s="666" t="s">
        <v>227</v>
      </c>
      <c r="D238" s="26" t="s">
        <v>26</v>
      </c>
      <c r="E238" s="26" t="s">
        <v>228</v>
      </c>
      <c r="F238" s="26" t="s">
        <v>229</v>
      </c>
      <c r="G238" s="26">
        <v>9</v>
      </c>
      <c r="H238" s="26"/>
      <c r="I238" s="405">
        <v>19.239999999999998</v>
      </c>
      <c r="J238" s="26"/>
      <c r="K238" s="26">
        <v>19.55</v>
      </c>
      <c r="L238" s="26"/>
      <c r="M238" s="26"/>
      <c r="N238" s="26"/>
      <c r="O238" s="26"/>
      <c r="P238" s="26"/>
    </row>
    <row r="239" spans="2:16" x14ac:dyDescent="0.25">
      <c r="B239" s="62"/>
      <c r="C239" s="693"/>
      <c r="D239" s="30" t="s">
        <v>27</v>
      </c>
      <c r="E239" s="30" t="s">
        <v>228</v>
      </c>
      <c r="F239" s="30" t="s">
        <v>229</v>
      </c>
      <c r="G239" s="30">
        <v>9</v>
      </c>
      <c r="H239" s="30"/>
      <c r="I239" s="407">
        <v>20081.61</v>
      </c>
      <c r="J239" s="30"/>
      <c r="K239" s="30">
        <v>0</v>
      </c>
      <c r="L239" s="30"/>
      <c r="M239" s="30"/>
      <c r="N239" s="30"/>
      <c r="O239" s="30"/>
      <c r="P239" s="30"/>
    </row>
    <row r="240" spans="2:16" x14ac:dyDescent="0.25">
      <c r="B240" s="60"/>
      <c r="C240" s="692" t="s">
        <v>230</v>
      </c>
      <c r="D240" s="26" t="s">
        <v>26</v>
      </c>
      <c r="E240" s="26" t="s">
        <v>231</v>
      </c>
      <c r="F240" s="26">
        <v>3082</v>
      </c>
      <c r="G240" s="26">
        <v>9</v>
      </c>
      <c r="H240" s="26"/>
      <c r="I240" s="405">
        <v>0</v>
      </c>
      <c r="J240" s="26"/>
      <c r="K240" s="26">
        <v>0</v>
      </c>
      <c r="L240" s="26"/>
      <c r="M240" s="26"/>
      <c r="N240" s="26"/>
      <c r="O240" s="26"/>
      <c r="P240" s="26"/>
    </row>
    <row r="241" spans="2:16" x14ac:dyDescent="0.25">
      <c r="B241" s="62"/>
      <c r="C241" s="693"/>
      <c r="D241" s="30" t="s">
        <v>27</v>
      </c>
      <c r="E241" s="30" t="s">
        <v>231</v>
      </c>
      <c r="F241" s="30">
        <v>3077</v>
      </c>
      <c r="G241" s="30">
        <v>9</v>
      </c>
      <c r="H241" s="30"/>
      <c r="I241" s="407">
        <v>0.02</v>
      </c>
      <c r="J241" s="30"/>
      <c r="K241" s="30">
        <v>0</v>
      </c>
      <c r="L241" s="30"/>
      <c r="M241" s="30"/>
      <c r="N241" s="30"/>
      <c r="O241" s="30"/>
      <c r="P241" s="30"/>
    </row>
    <row r="242" spans="2:16" ht="45" x14ac:dyDescent="0.25">
      <c r="B242" s="94"/>
      <c r="C242" s="182" t="s">
        <v>232</v>
      </c>
      <c r="D242" s="134" t="s">
        <v>27</v>
      </c>
      <c r="E242" s="134" t="s">
        <v>233</v>
      </c>
      <c r="F242" s="134">
        <v>3077</v>
      </c>
      <c r="G242" s="135">
        <v>9</v>
      </c>
      <c r="H242" s="135"/>
      <c r="I242" s="421">
        <v>0</v>
      </c>
      <c r="J242" s="135"/>
      <c r="K242" s="135">
        <v>0</v>
      </c>
      <c r="L242" s="135"/>
      <c r="M242" s="135"/>
      <c r="N242" s="135"/>
      <c r="O242" s="135"/>
      <c r="P242" s="135"/>
    </row>
    <row r="243" spans="2:16" ht="60" x14ac:dyDescent="0.25">
      <c r="B243" s="60"/>
      <c r="C243" s="184" t="s">
        <v>234</v>
      </c>
      <c r="D243" s="176" t="s">
        <v>27</v>
      </c>
      <c r="E243" s="176" t="s">
        <v>235</v>
      </c>
      <c r="F243" s="176">
        <v>3077</v>
      </c>
      <c r="G243" s="185">
        <v>9</v>
      </c>
      <c r="H243" s="185"/>
      <c r="I243" s="422">
        <v>0</v>
      </c>
      <c r="J243" s="185"/>
      <c r="K243" s="185">
        <v>0</v>
      </c>
      <c r="L243" s="185"/>
      <c r="M243" s="185"/>
      <c r="N243" s="185"/>
      <c r="O243" s="185"/>
      <c r="P243" s="185"/>
    </row>
    <row r="244" spans="2:16" x14ac:dyDescent="0.25">
      <c r="B244" s="172" t="s">
        <v>236</v>
      </c>
      <c r="C244" s="187" t="s">
        <v>237</v>
      </c>
      <c r="D244" s="140"/>
      <c r="E244" s="140"/>
      <c r="F244" s="140"/>
      <c r="G244" s="140"/>
      <c r="H244" s="141"/>
      <c r="I244" s="412">
        <f>SUM(I245:I259)</f>
        <v>15341.18</v>
      </c>
      <c r="J244" s="141">
        <f t="shared" ref="J244:P244" si="13">SUM(J245:J259)</f>
        <v>0</v>
      </c>
      <c r="K244" s="141">
        <f t="shared" si="13"/>
        <v>133.06</v>
      </c>
      <c r="L244" s="141">
        <f t="shared" si="13"/>
        <v>0</v>
      </c>
      <c r="M244" s="141">
        <f t="shared" si="13"/>
        <v>0</v>
      </c>
      <c r="N244" s="141">
        <f t="shared" si="13"/>
        <v>0</v>
      </c>
      <c r="O244" s="141">
        <f t="shared" si="13"/>
        <v>0</v>
      </c>
      <c r="P244" s="141">
        <f t="shared" si="13"/>
        <v>0</v>
      </c>
    </row>
    <row r="245" spans="2:16" x14ac:dyDescent="0.25">
      <c r="B245" s="60"/>
      <c r="C245" s="668" t="s">
        <v>238</v>
      </c>
      <c r="D245" s="142" t="s">
        <v>23</v>
      </c>
      <c r="E245" s="142" t="s">
        <v>239</v>
      </c>
      <c r="F245" s="142">
        <v>3291</v>
      </c>
      <c r="G245" s="142">
        <v>6.2</v>
      </c>
      <c r="H245" s="142" t="s">
        <v>131</v>
      </c>
      <c r="I245" s="413">
        <v>34.700000000000003</v>
      </c>
      <c r="J245" s="142"/>
      <c r="K245" s="142">
        <v>0</v>
      </c>
      <c r="L245" s="142"/>
      <c r="M245" s="142"/>
      <c r="N245" s="142"/>
      <c r="O245" s="142"/>
      <c r="P245" s="142"/>
    </row>
    <row r="246" spans="2:16" x14ac:dyDescent="0.25">
      <c r="B246" s="61"/>
      <c r="C246" s="669"/>
      <c r="D246" s="144" t="s">
        <v>172</v>
      </c>
      <c r="E246" s="144" t="s">
        <v>239</v>
      </c>
      <c r="F246" s="144">
        <v>3291</v>
      </c>
      <c r="G246" s="144">
        <v>6.2</v>
      </c>
      <c r="H246" s="144" t="s">
        <v>131</v>
      </c>
      <c r="I246" s="414">
        <v>14961.67</v>
      </c>
      <c r="J246" s="144"/>
      <c r="K246" s="144">
        <v>35.64</v>
      </c>
      <c r="L246" s="144"/>
      <c r="M246" s="144"/>
      <c r="N246" s="144"/>
      <c r="O246" s="144"/>
      <c r="P246" s="144"/>
    </row>
    <row r="247" spans="2:16" x14ac:dyDescent="0.25">
      <c r="B247" s="62"/>
      <c r="C247" s="670"/>
      <c r="D247" s="146" t="s">
        <v>27</v>
      </c>
      <c r="E247" s="146" t="s">
        <v>239</v>
      </c>
      <c r="F247" s="146">
        <v>3291</v>
      </c>
      <c r="G247" s="146">
        <v>6.2</v>
      </c>
      <c r="H247" s="146" t="s">
        <v>131</v>
      </c>
      <c r="I247" s="415">
        <v>70.98</v>
      </c>
      <c r="J247" s="146"/>
      <c r="K247" s="146">
        <v>68.81</v>
      </c>
      <c r="L247" s="146"/>
      <c r="M247" s="146"/>
      <c r="N247" s="146"/>
      <c r="O247" s="146"/>
      <c r="P247" s="146"/>
    </row>
    <row r="248" spans="2:16" x14ac:dyDescent="0.25">
      <c r="B248" s="60"/>
      <c r="C248" s="689" t="s">
        <v>240</v>
      </c>
      <c r="D248" s="142" t="s">
        <v>23</v>
      </c>
      <c r="E248" s="142" t="s">
        <v>241</v>
      </c>
      <c r="F248" s="142" t="s">
        <v>33</v>
      </c>
      <c r="G248" s="142"/>
      <c r="H248" s="142"/>
      <c r="I248" s="413">
        <v>0</v>
      </c>
      <c r="J248" s="142"/>
      <c r="K248" s="142">
        <v>0</v>
      </c>
      <c r="L248" s="142"/>
      <c r="M248" s="142"/>
      <c r="N248" s="142"/>
      <c r="O248" s="142"/>
      <c r="P248" s="142"/>
    </row>
    <row r="249" spans="2:16" x14ac:dyDescent="0.25">
      <c r="B249" s="61"/>
      <c r="C249" s="690"/>
      <c r="D249" s="144" t="s">
        <v>172</v>
      </c>
      <c r="E249" s="144" t="s">
        <v>241</v>
      </c>
      <c r="F249" s="144" t="s">
        <v>33</v>
      </c>
      <c r="G249" s="144"/>
      <c r="H249" s="144"/>
      <c r="I249" s="414">
        <v>0</v>
      </c>
      <c r="J249" s="144"/>
      <c r="K249" s="144">
        <v>0</v>
      </c>
      <c r="L249" s="144"/>
      <c r="M249" s="144"/>
      <c r="N249" s="144"/>
      <c r="O249" s="144"/>
      <c r="P249" s="144"/>
    </row>
    <row r="250" spans="2:16" x14ac:dyDescent="0.25">
      <c r="B250" s="62"/>
      <c r="C250" s="691"/>
      <c r="D250" s="146" t="s">
        <v>27</v>
      </c>
      <c r="E250" s="146" t="s">
        <v>241</v>
      </c>
      <c r="F250" s="146" t="s">
        <v>33</v>
      </c>
      <c r="G250" s="146"/>
      <c r="H250" s="146"/>
      <c r="I250" s="415">
        <v>0</v>
      </c>
      <c r="J250" s="146"/>
      <c r="K250" s="146">
        <v>0</v>
      </c>
      <c r="L250" s="146"/>
      <c r="M250" s="146"/>
      <c r="N250" s="146"/>
      <c r="O250" s="146"/>
      <c r="P250" s="146"/>
    </row>
    <row r="251" spans="2:16" x14ac:dyDescent="0.25">
      <c r="B251" s="60"/>
      <c r="C251" s="668" t="s">
        <v>242</v>
      </c>
      <c r="D251" s="142" t="s">
        <v>23</v>
      </c>
      <c r="E251" s="142" t="s">
        <v>243</v>
      </c>
      <c r="F251" s="142">
        <v>1851</v>
      </c>
      <c r="G251" s="142">
        <v>6.1</v>
      </c>
      <c r="H251" s="142" t="s">
        <v>64</v>
      </c>
      <c r="I251" s="413">
        <v>6.43</v>
      </c>
      <c r="J251" s="142"/>
      <c r="K251" s="142">
        <v>0</v>
      </c>
      <c r="L251" s="142"/>
      <c r="M251" s="142"/>
      <c r="N251" s="142"/>
      <c r="O251" s="142"/>
      <c r="P251" s="142"/>
    </row>
    <row r="252" spans="2:16" x14ac:dyDescent="0.25">
      <c r="B252" s="61"/>
      <c r="C252" s="669"/>
      <c r="D252" s="144" t="s">
        <v>172</v>
      </c>
      <c r="E252" s="144" t="s">
        <v>243</v>
      </c>
      <c r="F252" s="144">
        <v>1851</v>
      </c>
      <c r="G252" s="144">
        <v>6.1</v>
      </c>
      <c r="H252" s="144" t="s">
        <v>64</v>
      </c>
      <c r="I252" s="414">
        <v>245.84</v>
      </c>
      <c r="J252" s="144"/>
      <c r="K252" s="144">
        <v>16.61</v>
      </c>
      <c r="L252" s="144"/>
      <c r="M252" s="144"/>
      <c r="N252" s="144"/>
      <c r="O252" s="144"/>
      <c r="P252" s="144"/>
    </row>
    <row r="253" spans="2:16" x14ac:dyDescent="0.25">
      <c r="B253" s="62"/>
      <c r="C253" s="670"/>
      <c r="D253" s="146" t="s">
        <v>27</v>
      </c>
      <c r="E253" s="146" t="s">
        <v>243</v>
      </c>
      <c r="F253" s="146">
        <v>3249</v>
      </c>
      <c r="G253" s="146">
        <v>6.1</v>
      </c>
      <c r="H253" s="146" t="s">
        <v>64</v>
      </c>
      <c r="I253" s="415">
        <v>20.57</v>
      </c>
      <c r="J253" s="146"/>
      <c r="K253" s="146">
        <v>12</v>
      </c>
      <c r="L253" s="146"/>
      <c r="M253" s="146"/>
      <c r="N253" s="146"/>
      <c r="O253" s="146"/>
      <c r="P253" s="146"/>
    </row>
    <row r="254" spans="2:16" x14ac:dyDescent="0.25">
      <c r="B254" s="60"/>
      <c r="C254" s="668" t="s">
        <v>244</v>
      </c>
      <c r="D254" s="142" t="s">
        <v>23</v>
      </c>
      <c r="E254" s="142" t="s">
        <v>245</v>
      </c>
      <c r="F254" s="142">
        <v>2810</v>
      </c>
      <c r="G254" s="142">
        <v>6.1</v>
      </c>
      <c r="H254" s="142"/>
      <c r="I254" s="413">
        <v>0</v>
      </c>
      <c r="J254" s="142"/>
      <c r="K254" s="142">
        <v>0</v>
      </c>
      <c r="L254" s="142"/>
      <c r="M254" s="142"/>
      <c r="N254" s="142"/>
      <c r="O254" s="142"/>
      <c r="P254" s="142"/>
    </row>
    <row r="255" spans="2:16" x14ac:dyDescent="0.25">
      <c r="B255" s="61"/>
      <c r="C255" s="669"/>
      <c r="D255" s="144" t="s">
        <v>172</v>
      </c>
      <c r="E255" s="144" t="s">
        <v>245</v>
      </c>
      <c r="F255" s="144">
        <v>2810</v>
      </c>
      <c r="G255" s="144">
        <v>6.1</v>
      </c>
      <c r="H255" s="144"/>
      <c r="I255" s="414">
        <v>0</v>
      </c>
      <c r="J255" s="144"/>
      <c r="K255" s="144">
        <v>0</v>
      </c>
      <c r="L255" s="144"/>
      <c r="M255" s="144"/>
      <c r="N255" s="144"/>
      <c r="O255" s="144"/>
      <c r="P255" s="144"/>
    </row>
    <row r="256" spans="2:16" x14ac:dyDescent="0.25">
      <c r="B256" s="62"/>
      <c r="C256" s="670"/>
      <c r="D256" s="146" t="s">
        <v>27</v>
      </c>
      <c r="E256" s="146" t="s">
        <v>245</v>
      </c>
      <c r="F256" s="146">
        <v>2810</v>
      </c>
      <c r="G256" s="146">
        <v>6.1</v>
      </c>
      <c r="H256" s="146"/>
      <c r="I256" s="415">
        <v>0</v>
      </c>
      <c r="J256" s="146"/>
      <c r="K256" s="146">
        <v>0</v>
      </c>
      <c r="L256" s="146"/>
      <c r="M256" s="146"/>
      <c r="N256" s="146"/>
      <c r="O256" s="146"/>
      <c r="P256" s="146"/>
    </row>
    <row r="257" spans="2:16" x14ac:dyDescent="0.25">
      <c r="B257" s="60"/>
      <c r="C257" s="668" t="s">
        <v>246</v>
      </c>
      <c r="D257" s="142" t="s">
        <v>23</v>
      </c>
      <c r="E257" s="142" t="s">
        <v>247</v>
      </c>
      <c r="F257" s="142" t="s">
        <v>33</v>
      </c>
      <c r="G257" s="142"/>
      <c r="H257" s="142"/>
      <c r="I257" s="413">
        <v>0</v>
      </c>
      <c r="J257" s="142"/>
      <c r="K257" s="142">
        <v>0</v>
      </c>
      <c r="L257" s="142"/>
      <c r="M257" s="142"/>
      <c r="N257" s="142"/>
      <c r="O257" s="142"/>
      <c r="P257" s="142"/>
    </row>
    <row r="258" spans="2:16" x14ac:dyDescent="0.25">
      <c r="B258" s="61"/>
      <c r="C258" s="669"/>
      <c r="D258" s="144" t="s">
        <v>172</v>
      </c>
      <c r="E258" s="144" t="s">
        <v>247</v>
      </c>
      <c r="F258" s="144" t="s">
        <v>33</v>
      </c>
      <c r="G258" s="144"/>
      <c r="H258" s="144"/>
      <c r="I258" s="414">
        <v>0.99</v>
      </c>
      <c r="J258" s="144"/>
      <c r="K258" s="144">
        <v>0</v>
      </c>
      <c r="L258" s="144"/>
      <c r="M258" s="144"/>
      <c r="N258" s="144"/>
      <c r="O258" s="144"/>
      <c r="P258" s="144"/>
    </row>
    <row r="259" spans="2:16" x14ac:dyDescent="0.25">
      <c r="B259" s="62"/>
      <c r="C259" s="669"/>
      <c r="D259" s="144" t="s">
        <v>27</v>
      </c>
      <c r="E259" s="144" t="s">
        <v>247</v>
      </c>
      <c r="F259" s="144" t="s">
        <v>33</v>
      </c>
      <c r="G259" s="144"/>
      <c r="H259" s="144"/>
      <c r="I259" s="414">
        <v>0</v>
      </c>
      <c r="J259" s="144"/>
      <c r="K259" s="144">
        <v>0</v>
      </c>
      <c r="L259" s="144"/>
      <c r="M259" s="144"/>
      <c r="N259" s="144"/>
      <c r="O259" s="144"/>
      <c r="P259" s="144"/>
    </row>
    <row r="260" spans="2:16" x14ac:dyDescent="0.25">
      <c r="B260" s="172" t="s">
        <v>248</v>
      </c>
      <c r="C260" s="169" t="s">
        <v>249</v>
      </c>
      <c r="D260" s="140"/>
      <c r="E260" s="140"/>
      <c r="F260" s="140"/>
      <c r="G260" s="140"/>
      <c r="H260" s="141"/>
      <c r="I260" s="412">
        <f>SUM(I261:I274)</f>
        <v>972.21</v>
      </c>
      <c r="J260" s="141">
        <f t="shared" ref="J260:P260" si="14">SUM(J261:J274)</f>
        <v>0</v>
      </c>
      <c r="K260" s="141">
        <f t="shared" si="14"/>
        <v>276.67999999999995</v>
      </c>
      <c r="L260" s="141">
        <f t="shared" si="14"/>
        <v>0</v>
      </c>
      <c r="M260" s="141">
        <f t="shared" si="14"/>
        <v>0</v>
      </c>
      <c r="N260" s="141">
        <f t="shared" si="14"/>
        <v>0</v>
      </c>
      <c r="O260" s="141">
        <f t="shared" si="14"/>
        <v>0</v>
      </c>
      <c r="P260" s="141">
        <f t="shared" si="14"/>
        <v>0</v>
      </c>
    </row>
    <row r="261" spans="2:16" x14ac:dyDescent="0.25">
      <c r="B261" s="60"/>
      <c r="C261" s="689" t="s">
        <v>250</v>
      </c>
      <c r="D261" s="26" t="s">
        <v>23</v>
      </c>
      <c r="E261" s="26" t="s">
        <v>251</v>
      </c>
      <c r="F261" s="26" t="s">
        <v>33</v>
      </c>
      <c r="G261" s="26"/>
      <c r="H261" s="26"/>
      <c r="I261" s="405">
        <v>504.52</v>
      </c>
      <c r="J261" s="26"/>
      <c r="K261" s="26">
        <v>120.1</v>
      </c>
      <c r="L261" s="26"/>
      <c r="M261" s="26"/>
      <c r="N261" s="26"/>
      <c r="O261" s="26"/>
      <c r="P261" s="26"/>
    </row>
    <row r="262" spans="2:16" x14ac:dyDescent="0.25">
      <c r="B262" s="61"/>
      <c r="C262" s="690"/>
      <c r="D262" s="28" t="s">
        <v>172</v>
      </c>
      <c r="E262" s="28" t="s">
        <v>251</v>
      </c>
      <c r="F262" s="28" t="s">
        <v>33</v>
      </c>
      <c r="G262" s="28"/>
      <c r="H262" s="28"/>
      <c r="I262" s="406">
        <v>338.2</v>
      </c>
      <c r="J262" s="28"/>
      <c r="K262" s="28">
        <v>146.55000000000001</v>
      </c>
      <c r="L262" s="28"/>
      <c r="M262" s="28"/>
      <c r="N262" s="28"/>
      <c r="O262" s="28"/>
      <c r="P262" s="28"/>
    </row>
    <row r="263" spans="2:16" x14ac:dyDescent="0.25">
      <c r="B263" s="61"/>
      <c r="C263" s="690"/>
      <c r="D263" s="28" t="s">
        <v>26</v>
      </c>
      <c r="E263" s="28" t="s">
        <v>251</v>
      </c>
      <c r="F263" s="28" t="s">
        <v>33</v>
      </c>
      <c r="G263" s="28"/>
      <c r="H263" s="28"/>
      <c r="I263" s="406">
        <v>0.8</v>
      </c>
      <c r="J263" s="28"/>
      <c r="K263" s="28">
        <v>0</v>
      </c>
      <c r="L263" s="28"/>
      <c r="M263" s="28"/>
      <c r="N263" s="28"/>
      <c r="O263" s="28"/>
      <c r="P263" s="28"/>
    </row>
    <row r="264" spans="2:16" x14ac:dyDescent="0.25">
      <c r="B264" s="62"/>
      <c r="C264" s="691"/>
      <c r="D264" s="30" t="s">
        <v>27</v>
      </c>
      <c r="E264" s="30" t="s">
        <v>251</v>
      </c>
      <c r="F264" s="30" t="s">
        <v>33</v>
      </c>
      <c r="G264" s="30"/>
      <c r="H264" s="30"/>
      <c r="I264" s="407">
        <v>62.84</v>
      </c>
      <c r="J264" s="30"/>
      <c r="K264" s="30">
        <v>10.029999999999999</v>
      </c>
      <c r="L264" s="30"/>
      <c r="M264" s="30"/>
      <c r="N264" s="30"/>
      <c r="O264" s="30"/>
      <c r="P264" s="30"/>
    </row>
    <row r="265" spans="2:16" x14ac:dyDescent="0.25">
      <c r="B265" s="60"/>
      <c r="C265" s="689" t="s">
        <v>252</v>
      </c>
      <c r="D265" s="142" t="s">
        <v>23</v>
      </c>
      <c r="E265" s="142" t="s">
        <v>253</v>
      </c>
      <c r="F265" s="142">
        <v>3082</v>
      </c>
      <c r="G265" s="142">
        <v>9</v>
      </c>
      <c r="H265" s="142"/>
      <c r="I265" s="413">
        <v>65.849999999999994</v>
      </c>
      <c r="J265" s="142"/>
      <c r="K265" s="142">
        <v>0</v>
      </c>
      <c r="L265" s="142"/>
      <c r="M265" s="142"/>
      <c r="N265" s="142"/>
      <c r="O265" s="142"/>
      <c r="P265" s="142"/>
    </row>
    <row r="266" spans="2:16" x14ac:dyDescent="0.25">
      <c r="B266" s="61"/>
      <c r="C266" s="690"/>
      <c r="D266" s="144" t="s">
        <v>26</v>
      </c>
      <c r="E266" s="144" t="s">
        <v>253</v>
      </c>
      <c r="F266" s="144">
        <v>3082</v>
      </c>
      <c r="G266" s="144">
        <v>9</v>
      </c>
      <c r="H266" s="144"/>
      <c r="I266" s="414">
        <v>0</v>
      </c>
      <c r="J266" s="144"/>
      <c r="K266" s="144">
        <v>0</v>
      </c>
      <c r="L266" s="144"/>
      <c r="M266" s="144"/>
      <c r="N266" s="144"/>
      <c r="O266" s="144"/>
      <c r="P266" s="144"/>
    </row>
    <row r="267" spans="2:16" x14ac:dyDescent="0.25">
      <c r="B267" s="62"/>
      <c r="C267" s="691"/>
      <c r="D267" s="146" t="s">
        <v>27</v>
      </c>
      <c r="E267" s="146" t="s">
        <v>253</v>
      </c>
      <c r="F267" s="146">
        <v>3077</v>
      </c>
      <c r="G267" s="146">
        <v>9</v>
      </c>
      <c r="H267" s="146"/>
      <c r="I267" s="415">
        <v>0</v>
      </c>
      <c r="J267" s="146"/>
      <c r="K267" s="146">
        <v>0</v>
      </c>
      <c r="L267" s="146"/>
      <c r="M267" s="146"/>
      <c r="N267" s="146"/>
      <c r="O267" s="146"/>
      <c r="P267" s="146"/>
    </row>
    <row r="268" spans="2:16" x14ac:dyDescent="0.25">
      <c r="B268" s="60"/>
      <c r="C268" s="668" t="s">
        <v>254</v>
      </c>
      <c r="D268" s="142" t="s">
        <v>23</v>
      </c>
      <c r="E268" s="142" t="s">
        <v>255</v>
      </c>
      <c r="F268" s="142" t="s">
        <v>85</v>
      </c>
      <c r="G268" s="142"/>
      <c r="H268" s="142"/>
      <c r="I268" s="413">
        <v>0</v>
      </c>
      <c r="J268" s="142"/>
      <c r="K268" s="142">
        <v>0</v>
      </c>
      <c r="L268" s="142"/>
      <c r="M268" s="142"/>
      <c r="N268" s="142"/>
      <c r="O268" s="142"/>
      <c r="P268" s="142"/>
    </row>
    <row r="269" spans="2:16" x14ac:dyDescent="0.25">
      <c r="B269" s="61"/>
      <c r="C269" s="669"/>
      <c r="D269" s="144" t="s">
        <v>26</v>
      </c>
      <c r="E269" s="144" t="s">
        <v>255</v>
      </c>
      <c r="F269" s="144" t="s">
        <v>85</v>
      </c>
      <c r="G269" s="144"/>
      <c r="H269" s="144"/>
      <c r="I269" s="414">
        <v>0</v>
      </c>
      <c r="J269" s="144"/>
      <c r="K269" s="144">
        <v>0</v>
      </c>
      <c r="L269" s="144"/>
      <c r="M269" s="144"/>
      <c r="N269" s="144"/>
      <c r="O269" s="144"/>
      <c r="P269" s="144"/>
    </row>
    <row r="270" spans="2:16" x14ac:dyDescent="0.25">
      <c r="B270" s="62"/>
      <c r="C270" s="670"/>
      <c r="D270" s="146" t="s">
        <v>27</v>
      </c>
      <c r="E270" s="146" t="s">
        <v>255</v>
      </c>
      <c r="F270" s="146" t="s">
        <v>85</v>
      </c>
      <c r="G270" s="146"/>
      <c r="H270" s="146"/>
      <c r="I270" s="415">
        <v>0</v>
      </c>
      <c r="J270" s="146"/>
      <c r="K270" s="146">
        <v>0</v>
      </c>
      <c r="L270" s="146"/>
      <c r="M270" s="146"/>
      <c r="N270" s="146"/>
      <c r="O270" s="146"/>
      <c r="P270" s="146"/>
    </row>
    <row r="271" spans="2:16" x14ac:dyDescent="0.25">
      <c r="B271" s="94"/>
      <c r="C271" s="188" t="s">
        <v>256</v>
      </c>
      <c r="D271" s="134" t="s">
        <v>27</v>
      </c>
      <c r="E271" s="134" t="s">
        <v>257</v>
      </c>
      <c r="F271" s="135">
        <v>3077</v>
      </c>
      <c r="G271" s="135">
        <v>9</v>
      </c>
      <c r="H271" s="136"/>
      <c r="I271" s="411">
        <v>0</v>
      </c>
      <c r="J271" s="136"/>
      <c r="K271" s="136">
        <v>0</v>
      </c>
      <c r="L271" s="136"/>
      <c r="M271" s="136"/>
      <c r="N271" s="136"/>
      <c r="O271" s="136"/>
      <c r="P271" s="136"/>
    </row>
    <row r="272" spans="2:16" x14ac:dyDescent="0.25">
      <c r="B272" s="60"/>
      <c r="C272" s="674" t="s">
        <v>258</v>
      </c>
      <c r="D272" s="142" t="s">
        <v>23</v>
      </c>
      <c r="E272" s="142" t="s">
        <v>259</v>
      </c>
      <c r="F272" s="142" t="s">
        <v>33</v>
      </c>
      <c r="G272" s="142"/>
      <c r="H272" s="142"/>
      <c r="I272" s="413">
        <v>0</v>
      </c>
      <c r="J272" s="142"/>
      <c r="K272" s="142">
        <v>0</v>
      </c>
      <c r="L272" s="142"/>
      <c r="M272" s="142"/>
      <c r="N272" s="142"/>
      <c r="O272" s="142"/>
      <c r="P272" s="142"/>
    </row>
    <row r="273" spans="2:16" x14ac:dyDescent="0.25">
      <c r="B273" s="61"/>
      <c r="C273" s="674"/>
      <c r="D273" s="144" t="s">
        <v>26</v>
      </c>
      <c r="E273" s="144" t="s">
        <v>259</v>
      </c>
      <c r="F273" s="144" t="s">
        <v>33</v>
      </c>
      <c r="G273" s="144"/>
      <c r="H273" s="144"/>
      <c r="I273" s="414">
        <v>0</v>
      </c>
      <c r="J273" s="144"/>
      <c r="K273" s="144">
        <v>0</v>
      </c>
      <c r="L273" s="144"/>
      <c r="M273" s="144"/>
      <c r="N273" s="144"/>
      <c r="O273" s="144"/>
      <c r="P273" s="144"/>
    </row>
    <row r="274" spans="2:16" x14ac:dyDescent="0.25">
      <c r="B274" s="62"/>
      <c r="C274" s="674"/>
      <c r="D274" s="146" t="s">
        <v>27</v>
      </c>
      <c r="E274" s="146" t="s">
        <v>259</v>
      </c>
      <c r="F274" s="146" t="s">
        <v>33</v>
      </c>
      <c r="G274" s="146"/>
      <c r="H274" s="146"/>
      <c r="I274" s="415">
        <v>0</v>
      </c>
      <c r="J274" s="146"/>
      <c r="K274" s="146">
        <v>0</v>
      </c>
      <c r="L274" s="146"/>
      <c r="M274" s="146"/>
      <c r="N274" s="146"/>
      <c r="O274" s="146"/>
      <c r="P274" s="146"/>
    </row>
    <row r="275" spans="2:16" x14ac:dyDescent="0.25">
      <c r="B275" s="100" t="s">
        <v>260</v>
      </c>
    </row>
    <row r="276" spans="2:16" x14ac:dyDescent="0.25">
      <c r="H276" s="558" t="s">
        <v>666</v>
      </c>
      <c r="I276" s="368">
        <f>I4+I8+I12+I16+I86+I96+I109+I124+I137+I160+I174+I179+I210+I244+I260</f>
        <v>596015.06625167059</v>
      </c>
    </row>
  </sheetData>
  <sheetProtection password="F167" sheet="1" objects="1" scenarios="1"/>
  <mergeCells count="89">
    <mergeCell ref="C257:C259"/>
    <mergeCell ref="C261:C264"/>
    <mergeCell ref="C265:C267"/>
    <mergeCell ref="C268:C270"/>
    <mergeCell ref="C272:C274"/>
    <mergeCell ref="C254:C256"/>
    <mergeCell ref="C220:C222"/>
    <mergeCell ref="C223:C225"/>
    <mergeCell ref="C226:C227"/>
    <mergeCell ref="C231:C232"/>
    <mergeCell ref="C233:C234"/>
    <mergeCell ref="C235:C237"/>
    <mergeCell ref="C238:C239"/>
    <mergeCell ref="C240:C241"/>
    <mergeCell ref="C245:C247"/>
    <mergeCell ref="C248:C250"/>
    <mergeCell ref="C251:C253"/>
    <mergeCell ref="C218:C219"/>
    <mergeCell ref="C183:C185"/>
    <mergeCell ref="C186:C188"/>
    <mergeCell ref="C189:C191"/>
    <mergeCell ref="C192:C194"/>
    <mergeCell ref="C195:C197"/>
    <mergeCell ref="C198:C200"/>
    <mergeCell ref="C201:C203"/>
    <mergeCell ref="C204:C206"/>
    <mergeCell ref="C207:C209"/>
    <mergeCell ref="C214:C215"/>
    <mergeCell ref="C216:C217"/>
    <mergeCell ref="E137:F137"/>
    <mergeCell ref="C138:C140"/>
    <mergeCell ref="C180:C182"/>
    <mergeCell ref="C144:C146"/>
    <mergeCell ref="C147:C149"/>
    <mergeCell ref="C150:C152"/>
    <mergeCell ref="C153:C155"/>
    <mergeCell ref="C156:C158"/>
    <mergeCell ref="C161:C163"/>
    <mergeCell ref="C164:C166"/>
    <mergeCell ref="C168:C170"/>
    <mergeCell ref="C171:C173"/>
    <mergeCell ref="C175:C176"/>
    <mergeCell ref="C177:C178"/>
    <mergeCell ref="C141:C143"/>
    <mergeCell ref="C125:C127"/>
    <mergeCell ref="C128:C130"/>
    <mergeCell ref="C131:C133"/>
    <mergeCell ref="C134:C136"/>
    <mergeCell ref="C106:C108"/>
    <mergeCell ref="C110:C111"/>
    <mergeCell ref="C112:C114"/>
    <mergeCell ref="C115:C117"/>
    <mergeCell ref="C118:C120"/>
    <mergeCell ref="C121:C123"/>
    <mergeCell ref="C97:C99"/>
    <mergeCell ref="C100:C102"/>
    <mergeCell ref="C70:C72"/>
    <mergeCell ref="C73:C75"/>
    <mergeCell ref="C76:C78"/>
    <mergeCell ref="C79:C81"/>
    <mergeCell ref="C82:C84"/>
    <mergeCell ref="C103:C105"/>
    <mergeCell ref="C67:C69"/>
    <mergeCell ref="C34:C36"/>
    <mergeCell ref="C37:C39"/>
    <mergeCell ref="C40:C42"/>
    <mergeCell ref="C43:C45"/>
    <mergeCell ref="C46:C48"/>
    <mergeCell ref="C49:C51"/>
    <mergeCell ref="C52:C54"/>
    <mergeCell ref="C55:C57"/>
    <mergeCell ref="C58:C60"/>
    <mergeCell ref="C61:C63"/>
    <mergeCell ref="C64:C66"/>
    <mergeCell ref="C87:C89"/>
    <mergeCell ref="C90:C92"/>
    <mergeCell ref="C93:C95"/>
    <mergeCell ref="C31:C33"/>
    <mergeCell ref="B2:H2"/>
    <mergeCell ref="J2:K2"/>
    <mergeCell ref="L2:P2"/>
    <mergeCell ref="C5:C7"/>
    <mergeCell ref="C9:C11"/>
    <mergeCell ref="C13:C15"/>
    <mergeCell ref="C17:C19"/>
    <mergeCell ref="C20:C22"/>
    <mergeCell ref="C23:C25"/>
    <mergeCell ref="C26:C27"/>
    <mergeCell ref="C28:C30"/>
  </mergeCells>
  <hyperlinks>
    <hyperlink ref="D3" location="'Data collection template'!B274" display="Waste form*"/>
    <hyperlink ref="B275" location="'Data collection template'!D3" display="*Waste form: identifies the physical state of the waste, where L = liquid; S = solid; P = sludge; and M = mixture/assortment."/>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306"/>
  <sheetViews>
    <sheetView workbookViewId="0">
      <selection activeCell="C31" sqref="C31:C33"/>
    </sheetView>
  </sheetViews>
  <sheetFormatPr defaultRowHeight="15" x14ac:dyDescent="0.25"/>
  <cols>
    <col min="1" max="1" width="5.28515625" customWidth="1"/>
    <col min="3" max="3" width="60" bestFit="1" customWidth="1"/>
    <col min="4" max="4" width="15.42578125" customWidth="1"/>
    <col min="5" max="5" width="15.5703125" customWidth="1"/>
    <col min="6" max="6" width="14.85546875" customWidth="1"/>
    <col min="7" max="7" width="6.5703125" customWidth="1"/>
    <col min="8" max="8" width="8.28515625" customWidth="1"/>
    <col min="9" max="9" width="27.5703125" style="370" customWidth="1"/>
    <col min="10" max="10" width="26.5703125" customWidth="1"/>
    <col min="11" max="11" width="27.5703125" customWidth="1"/>
    <col min="12" max="12" width="24.85546875" customWidth="1"/>
    <col min="13" max="13" width="26.5703125" customWidth="1"/>
    <col min="14" max="14" width="27.42578125" customWidth="1"/>
    <col min="15" max="15" width="26.42578125" bestFit="1" customWidth="1"/>
    <col min="16" max="16" width="13.7109375" customWidth="1"/>
    <col min="18" max="18" width="17.28515625" customWidth="1"/>
    <col min="19" max="19" width="13.28515625" style="231" bestFit="1" customWidth="1"/>
  </cols>
  <sheetData>
    <row r="2" spans="2:19" x14ac:dyDescent="0.25">
      <c r="B2" s="615" t="s">
        <v>0</v>
      </c>
      <c r="C2" s="616"/>
      <c r="D2" s="616"/>
      <c r="E2" s="616"/>
      <c r="F2" s="616"/>
      <c r="G2" s="616"/>
      <c r="H2" s="617"/>
      <c r="I2" s="339" t="s">
        <v>1</v>
      </c>
      <c r="J2" s="615" t="s">
        <v>2</v>
      </c>
      <c r="K2" s="617"/>
      <c r="L2" s="615" t="s">
        <v>3</v>
      </c>
      <c r="M2" s="616"/>
      <c r="N2" s="616"/>
      <c r="O2" s="616"/>
      <c r="P2" s="616"/>
      <c r="Q2" s="616"/>
      <c r="R2" s="616"/>
      <c r="S2" s="617"/>
    </row>
    <row r="3" spans="2:19" x14ac:dyDescent="0.25">
      <c r="B3" s="2" t="s">
        <v>4</v>
      </c>
      <c r="C3" s="3" t="s">
        <v>5</v>
      </c>
      <c r="D3" s="4" t="s">
        <v>6</v>
      </c>
      <c r="E3" s="2" t="s">
        <v>7</v>
      </c>
      <c r="F3" s="2" t="s">
        <v>8</v>
      </c>
      <c r="G3" s="2" t="s">
        <v>9</v>
      </c>
      <c r="H3" s="2" t="s">
        <v>10</v>
      </c>
      <c r="I3" s="439" t="s">
        <v>261</v>
      </c>
      <c r="J3" s="5" t="s">
        <v>12</v>
      </c>
      <c r="K3" s="5" t="s">
        <v>13</v>
      </c>
      <c r="L3" t="s">
        <v>380</v>
      </c>
      <c r="M3" t="s">
        <v>381</v>
      </c>
      <c r="N3" t="s">
        <v>382</v>
      </c>
      <c r="O3" t="s">
        <v>383</v>
      </c>
      <c r="P3" t="s">
        <v>384</v>
      </c>
      <c r="Q3" t="s">
        <v>262</v>
      </c>
      <c r="R3" t="s">
        <v>385</v>
      </c>
      <c r="S3" s="231" t="s">
        <v>386</v>
      </c>
    </row>
    <row r="4" spans="2:19" x14ac:dyDescent="0.25">
      <c r="B4" s="6" t="s">
        <v>20</v>
      </c>
      <c r="C4" s="7" t="s">
        <v>21</v>
      </c>
      <c r="D4" s="8"/>
      <c r="E4" s="8"/>
      <c r="F4" s="8"/>
      <c r="G4" s="8"/>
      <c r="H4" s="9"/>
      <c r="I4" s="400">
        <f>SUM(I5:I7)</f>
        <v>15</v>
      </c>
      <c r="J4" s="9">
        <f t="shared" ref="J4:S4" si="0">SUM(J5:J7)</f>
        <v>0</v>
      </c>
      <c r="K4" s="9">
        <f t="shared" si="0"/>
        <v>8</v>
      </c>
      <c r="L4" s="9">
        <f t="shared" si="0"/>
        <v>0</v>
      </c>
      <c r="M4" s="9">
        <f t="shared" si="0"/>
        <v>0</v>
      </c>
      <c r="N4" s="9">
        <f t="shared" si="0"/>
        <v>8</v>
      </c>
      <c r="O4" s="9">
        <f t="shared" si="0"/>
        <v>0</v>
      </c>
      <c r="P4" s="9">
        <f t="shared" si="0"/>
        <v>0</v>
      </c>
      <c r="Q4" s="9">
        <f t="shared" si="0"/>
        <v>15</v>
      </c>
      <c r="R4" s="9">
        <f t="shared" si="0"/>
        <v>0</v>
      </c>
      <c r="S4" s="232">
        <f t="shared" si="0"/>
        <v>0</v>
      </c>
    </row>
    <row r="5" spans="2:19" x14ac:dyDescent="0.25">
      <c r="B5" s="11"/>
      <c r="C5" s="618" t="s">
        <v>22</v>
      </c>
      <c r="D5" s="11" t="s">
        <v>23</v>
      </c>
      <c r="E5" s="11" t="s">
        <v>24</v>
      </c>
      <c r="F5" s="11">
        <v>1935</v>
      </c>
      <c r="G5" s="11">
        <v>6.1</v>
      </c>
      <c r="H5" s="11" t="s">
        <v>25</v>
      </c>
      <c r="I5" s="401">
        <v>2</v>
      </c>
      <c r="J5" s="11"/>
      <c r="K5" s="11"/>
      <c r="L5" s="11"/>
      <c r="M5" s="11"/>
      <c r="N5" s="11"/>
      <c r="O5" s="11"/>
      <c r="P5" s="11"/>
      <c r="Q5" s="11">
        <v>2</v>
      </c>
      <c r="R5" s="11"/>
      <c r="S5" s="232"/>
    </row>
    <row r="6" spans="2:19" x14ac:dyDescent="0.25">
      <c r="B6" s="12"/>
      <c r="C6" s="618"/>
      <c r="D6" s="12" t="s">
        <v>26</v>
      </c>
      <c r="E6" s="12" t="s">
        <v>24</v>
      </c>
      <c r="F6" s="12">
        <v>1935</v>
      </c>
      <c r="G6" s="12">
        <v>6.1</v>
      </c>
      <c r="H6" s="12" t="s">
        <v>25</v>
      </c>
      <c r="I6" s="402"/>
      <c r="J6" s="12"/>
      <c r="K6" s="12">
        <v>3</v>
      </c>
      <c r="L6" s="12"/>
      <c r="M6" s="12"/>
      <c r="N6" s="12">
        <v>3</v>
      </c>
      <c r="O6" s="12"/>
      <c r="P6" s="12"/>
      <c r="Q6" s="12"/>
      <c r="R6" s="12"/>
      <c r="S6" s="232"/>
    </row>
    <row r="7" spans="2:19" x14ac:dyDescent="0.25">
      <c r="B7" s="13"/>
      <c r="C7" s="618"/>
      <c r="D7" s="13" t="s">
        <v>27</v>
      </c>
      <c r="E7" s="13" t="s">
        <v>24</v>
      </c>
      <c r="F7" s="13" t="s">
        <v>28</v>
      </c>
      <c r="G7" s="13">
        <v>6.1</v>
      </c>
      <c r="H7" s="13" t="s">
        <v>25</v>
      </c>
      <c r="I7" s="403">
        <v>13</v>
      </c>
      <c r="J7" s="13"/>
      <c r="K7" s="13">
        <v>5</v>
      </c>
      <c r="L7" s="13"/>
      <c r="M7" s="13"/>
      <c r="N7" s="13">
        <v>5</v>
      </c>
      <c r="O7" s="13"/>
      <c r="P7" s="13"/>
      <c r="Q7" s="13">
        <v>13</v>
      </c>
      <c r="R7" s="13"/>
      <c r="S7" s="232"/>
    </row>
    <row r="8" spans="2:19" x14ac:dyDescent="0.25">
      <c r="B8" s="14" t="s">
        <v>29</v>
      </c>
      <c r="C8" s="7" t="s">
        <v>30</v>
      </c>
      <c r="D8" s="15"/>
      <c r="E8" s="15"/>
      <c r="F8" s="15"/>
      <c r="G8" s="15"/>
      <c r="H8" s="16"/>
      <c r="I8" s="404">
        <f>SUM(I9:I11)</f>
        <v>9939</v>
      </c>
      <c r="J8" s="16">
        <f t="shared" ref="J8:S8" si="1">SUM(J9:J11)</f>
        <v>11368</v>
      </c>
      <c r="K8" s="16">
        <f t="shared" si="1"/>
        <v>86</v>
      </c>
      <c r="L8" s="16">
        <f t="shared" si="1"/>
        <v>0</v>
      </c>
      <c r="M8" s="16">
        <f t="shared" si="1"/>
        <v>0</v>
      </c>
      <c r="N8" s="16">
        <f t="shared" si="1"/>
        <v>1</v>
      </c>
      <c r="O8" s="16">
        <f t="shared" si="1"/>
        <v>0</v>
      </c>
      <c r="P8" s="16">
        <f t="shared" si="1"/>
        <v>0</v>
      </c>
      <c r="Q8" s="16">
        <f t="shared" si="1"/>
        <v>394</v>
      </c>
      <c r="R8" s="16">
        <f t="shared" si="1"/>
        <v>9538</v>
      </c>
      <c r="S8" s="232">
        <f t="shared" si="1"/>
        <v>11461</v>
      </c>
    </row>
    <row r="9" spans="2:19" x14ac:dyDescent="0.25">
      <c r="B9" s="11"/>
      <c r="C9" s="619" t="s">
        <v>31</v>
      </c>
      <c r="D9" s="11" t="s">
        <v>23</v>
      </c>
      <c r="E9" s="11" t="s">
        <v>32</v>
      </c>
      <c r="F9" s="18" t="s">
        <v>33</v>
      </c>
      <c r="G9" s="11">
        <v>8</v>
      </c>
      <c r="H9" s="11" t="s">
        <v>25</v>
      </c>
      <c r="I9" s="401">
        <v>9693</v>
      </c>
      <c r="J9" s="11">
        <v>11368</v>
      </c>
      <c r="K9" s="11">
        <v>86</v>
      </c>
      <c r="L9" s="11"/>
      <c r="M9" s="11"/>
      <c r="N9" s="11">
        <v>1</v>
      </c>
      <c r="O9" s="11"/>
      <c r="P9" s="11"/>
      <c r="Q9" s="11">
        <v>349</v>
      </c>
      <c r="R9" s="11">
        <v>9337</v>
      </c>
      <c r="S9" s="232">
        <v>11460</v>
      </c>
    </row>
    <row r="10" spans="2:19" x14ac:dyDescent="0.25">
      <c r="B10" s="12"/>
      <c r="C10" s="619"/>
      <c r="D10" s="12" t="s">
        <v>26</v>
      </c>
      <c r="E10" s="12" t="s">
        <v>32</v>
      </c>
      <c r="F10" s="19" t="s">
        <v>33</v>
      </c>
      <c r="G10" s="12">
        <v>8</v>
      </c>
      <c r="H10" s="12" t="s">
        <v>25</v>
      </c>
      <c r="I10" s="402">
        <v>155</v>
      </c>
      <c r="J10" s="12"/>
      <c r="K10" s="12"/>
      <c r="L10" s="12"/>
      <c r="M10" s="12"/>
      <c r="N10" s="12"/>
      <c r="O10" s="12"/>
      <c r="P10" s="12"/>
      <c r="Q10" s="12">
        <v>26</v>
      </c>
      <c r="R10" s="12">
        <v>129</v>
      </c>
      <c r="S10" s="232">
        <v>1</v>
      </c>
    </row>
    <row r="11" spans="2:19" x14ac:dyDescent="0.25">
      <c r="B11" s="13"/>
      <c r="C11" s="619"/>
      <c r="D11" s="13" t="s">
        <v>27</v>
      </c>
      <c r="E11" s="13" t="s">
        <v>32</v>
      </c>
      <c r="F11" s="20" t="s">
        <v>33</v>
      </c>
      <c r="G11" s="13">
        <v>8</v>
      </c>
      <c r="H11" s="13" t="s">
        <v>25</v>
      </c>
      <c r="I11" s="403">
        <v>91</v>
      </c>
      <c r="J11" s="13"/>
      <c r="K11" s="13"/>
      <c r="L11" s="13"/>
      <c r="M11" s="13"/>
      <c r="N11" s="13"/>
      <c r="O11" s="13"/>
      <c r="P11" s="13"/>
      <c r="Q11" s="13">
        <v>19</v>
      </c>
      <c r="R11" s="13">
        <v>72</v>
      </c>
      <c r="S11" s="232"/>
    </row>
    <row r="12" spans="2:19" x14ac:dyDescent="0.25">
      <c r="B12" s="14" t="s">
        <v>34</v>
      </c>
      <c r="C12" s="7" t="s">
        <v>35</v>
      </c>
      <c r="D12" s="15"/>
      <c r="E12" s="15"/>
      <c r="F12" s="22"/>
      <c r="G12" s="15"/>
      <c r="H12" s="16"/>
      <c r="I12" s="404">
        <f>SUM(I13:I15)</f>
        <v>8614</v>
      </c>
      <c r="J12" s="16">
        <f t="shared" ref="J12:S12" si="2">SUM(J13:J15)</f>
        <v>469</v>
      </c>
      <c r="K12" s="16">
        <f t="shared" si="2"/>
        <v>36</v>
      </c>
      <c r="L12" s="16">
        <f t="shared" si="2"/>
        <v>0</v>
      </c>
      <c r="M12" s="16">
        <f t="shared" si="2"/>
        <v>436</v>
      </c>
      <c r="N12" s="16">
        <f t="shared" si="2"/>
        <v>13</v>
      </c>
      <c r="O12" s="16">
        <f t="shared" si="2"/>
        <v>0</v>
      </c>
      <c r="P12" s="16">
        <f t="shared" si="2"/>
        <v>0</v>
      </c>
      <c r="Q12" s="16">
        <f t="shared" si="2"/>
        <v>130</v>
      </c>
      <c r="R12" s="16">
        <f t="shared" si="2"/>
        <v>7998</v>
      </c>
      <c r="S12" s="232">
        <f t="shared" si="2"/>
        <v>542</v>
      </c>
    </row>
    <row r="13" spans="2:19" x14ac:dyDescent="0.25">
      <c r="B13" s="11"/>
      <c r="C13" s="619" t="s">
        <v>36</v>
      </c>
      <c r="D13" s="11" t="s">
        <v>23</v>
      </c>
      <c r="E13" s="11" t="s">
        <v>37</v>
      </c>
      <c r="F13" s="18" t="s">
        <v>33</v>
      </c>
      <c r="G13" s="11">
        <v>8</v>
      </c>
      <c r="H13" s="11" t="s">
        <v>25</v>
      </c>
      <c r="I13" s="401">
        <v>7595</v>
      </c>
      <c r="J13" s="11">
        <v>469</v>
      </c>
      <c r="K13" s="11">
        <v>33</v>
      </c>
      <c r="L13" s="11"/>
      <c r="M13" s="11"/>
      <c r="N13" s="11">
        <v>13</v>
      </c>
      <c r="O13" s="11"/>
      <c r="P13" s="11">
        <v>0</v>
      </c>
      <c r="Q13" s="11">
        <v>117</v>
      </c>
      <c r="R13" s="11">
        <v>7433</v>
      </c>
      <c r="S13" s="232">
        <v>534</v>
      </c>
    </row>
    <row r="14" spans="2:19" x14ac:dyDescent="0.25">
      <c r="B14" s="12"/>
      <c r="C14" s="619"/>
      <c r="D14" s="12" t="s">
        <v>26</v>
      </c>
      <c r="E14" s="12" t="s">
        <v>37</v>
      </c>
      <c r="F14" s="19" t="s">
        <v>33</v>
      </c>
      <c r="G14" s="12">
        <v>8</v>
      </c>
      <c r="H14" s="12" t="s">
        <v>25</v>
      </c>
      <c r="I14" s="402">
        <v>486</v>
      </c>
      <c r="J14" s="12"/>
      <c r="K14" s="12">
        <v>2</v>
      </c>
      <c r="L14" s="12"/>
      <c r="M14" s="12"/>
      <c r="N14" s="12"/>
      <c r="O14" s="12"/>
      <c r="P14" s="12"/>
      <c r="Q14" s="12">
        <v>1</v>
      </c>
      <c r="R14" s="12">
        <v>480</v>
      </c>
      <c r="S14" s="232">
        <v>7</v>
      </c>
    </row>
    <row r="15" spans="2:19" x14ac:dyDescent="0.25">
      <c r="B15" s="13"/>
      <c r="C15" s="619"/>
      <c r="D15" s="13" t="s">
        <v>27</v>
      </c>
      <c r="E15" s="13" t="s">
        <v>37</v>
      </c>
      <c r="F15" s="20" t="s">
        <v>33</v>
      </c>
      <c r="G15" s="13">
        <v>8</v>
      </c>
      <c r="H15" s="13" t="s">
        <v>25</v>
      </c>
      <c r="I15" s="403">
        <v>533</v>
      </c>
      <c r="J15" s="13"/>
      <c r="K15" s="13">
        <v>1</v>
      </c>
      <c r="L15" s="13"/>
      <c r="M15" s="13">
        <v>436</v>
      </c>
      <c r="N15" s="13"/>
      <c r="O15" s="13"/>
      <c r="P15" s="13"/>
      <c r="Q15" s="13">
        <v>12</v>
      </c>
      <c r="R15" s="13">
        <v>85</v>
      </c>
      <c r="S15" s="232">
        <v>1</v>
      </c>
    </row>
    <row r="16" spans="2:19" x14ac:dyDescent="0.25">
      <c r="B16" s="14" t="s">
        <v>38</v>
      </c>
      <c r="C16" s="7" t="s">
        <v>39</v>
      </c>
      <c r="D16" s="15"/>
      <c r="E16" s="15"/>
      <c r="F16" s="22"/>
      <c r="G16" s="15"/>
      <c r="H16" s="16"/>
      <c r="I16" s="404">
        <f>SUM(I17:I89)</f>
        <v>15166</v>
      </c>
      <c r="J16" s="16">
        <f t="shared" ref="J16:S16" si="3">SUM(J17:J89)</f>
        <v>18010</v>
      </c>
      <c r="K16" s="16">
        <f t="shared" si="3"/>
        <v>20858</v>
      </c>
      <c r="L16" s="16">
        <f t="shared" si="3"/>
        <v>0</v>
      </c>
      <c r="M16" s="16">
        <f t="shared" si="3"/>
        <v>4250</v>
      </c>
      <c r="N16" s="16">
        <f t="shared" si="3"/>
        <v>3</v>
      </c>
      <c r="O16" s="16">
        <f t="shared" si="3"/>
        <v>69</v>
      </c>
      <c r="P16" s="16">
        <f t="shared" si="3"/>
        <v>15425</v>
      </c>
      <c r="Q16" s="16">
        <f t="shared" si="3"/>
        <v>765</v>
      </c>
      <c r="R16" s="16">
        <f t="shared" si="3"/>
        <v>1597</v>
      </c>
      <c r="S16" s="232">
        <f t="shared" si="3"/>
        <v>31944</v>
      </c>
    </row>
    <row r="17" spans="2:19" x14ac:dyDescent="0.25">
      <c r="B17" s="11"/>
      <c r="C17" s="620" t="s">
        <v>40</v>
      </c>
      <c r="D17" s="11" t="s">
        <v>23</v>
      </c>
      <c r="E17" s="11" t="s">
        <v>41</v>
      </c>
      <c r="F17" s="18">
        <v>3281</v>
      </c>
      <c r="G17" s="11">
        <v>6.1</v>
      </c>
      <c r="H17" s="11" t="s">
        <v>25</v>
      </c>
      <c r="I17" s="401"/>
      <c r="J17" s="11"/>
      <c r="K17" s="11"/>
      <c r="L17" s="11"/>
      <c r="M17" s="11"/>
      <c r="N17" s="11"/>
      <c r="O17" s="11"/>
      <c r="P17" s="11"/>
      <c r="Q17" s="11"/>
      <c r="R17" s="11"/>
      <c r="S17" s="232"/>
    </row>
    <row r="18" spans="2:19" x14ac:dyDescent="0.25">
      <c r="B18" s="12"/>
      <c r="C18" s="621"/>
      <c r="D18" s="12" t="s">
        <v>26</v>
      </c>
      <c r="E18" s="12" t="s">
        <v>41</v>
      </c>
      <c r="F18" s="19">
        <v>3281</v>
      </c>
      <c r="G18" s="12">
        <v>6.1</v>
      </c>
      <c r="H18" s="12" t="s">
        <v>25</v>
      </c>
      <c r="I18" s="402"/>
      <c r="J18" s="12"/>
      <c r="K18" s="12"/>
      <c r="L18" s="12"/>
      <c r="M18" s="12"/>
      <c r="N18" s="12"/>
      <c r="O18" s="12"/>
      <c r="P18" s="12"/>
      <c r="Q18" s="12"/>
      <c r="R18" s="12"/>
      <c r="S18" s="232"/>
    </row>
    <row r="19" spans="2:19" x14ac:dyDescent="0.25">
      <c r="B19" s="13"/>
      <c r="C19" s="622"/>
      <c r="D19" s="13" t="s">
        <v>27</v>
      </c>
      <c r="E19" s="13" t="s">
        <v>41</v>
      </c>
      <c r="F19" s="20">
        <v>3281</v>
      </c>
      <c r="G19" s="13">
        <v>6.1</v>
      </c>
      <c r="H19" s="13" t="s">
        <v>25</v>
      </c>
      <c r="I19" s="403">
        <v>1</v>
      </c>
      <c r="J19" s="13"/>
      <c r="K19" s="13"/>
      <c r="L19" s="13"/>
      <c r="M19" s="13"/>
      <c r="N19" s="13"/>
      <c r="O19" s="13"/>
      <c r="P19" s="13"/>
      <c r="Q19" s="13">
        <v>1</v>
      </c>
      <c r="R19" s="13"/>
      <c r="S19" s="232"/>
    </row>
    <row r="20" spans="2:19" x14ac:dyDescent="0.25">
      <c r="B20" s="11"/>
      <c r="C20" s="620" t="s">
        <v>42</v>
      </c>
      <c r="D20" s="12" t="s">
        <v>23</v>
      </c>
      <c r="E20" s="12" t="s">
        <v>43</v>
      </c>
      <c r="F20" s="19">
        <v>3287</v>
      </c>
      <c r="G20" s="12">
        <v>6</v>
      </c>
      <c r="H20" s="12" t="s">
        <v>25</v>
      </c>
      <c r="I20" s="402">
        <v>6</v>
      </c>
      <c r="J20" s="12"/>
      <c r="K20" s="12"/>
      <c r="L20" s="12"/>
      <c r="M20" s="12"/>
      <c r="N20" s="12"/>
      <c r="O20" s="12"/>
      <c r="P20" s="12"/>
      <c r="Q20" s="12">
        <v>6</v>
      </c>
      <c r="R20" s="12"/>
      <c r="S20" s="232"/>
    </row>
    <row r="21" spans="2:19" x14ac:dyDescent="0.25">
      <c r="B21" s="12"/>
      <c r="C21" s="621"/>
      <c r="D21" s="12" t="s">
        <v>26</v>
      </c>
      <c r="E21" s="12" t="s">
        <v>43</v>
      </c>
      <c r="F21" s="19">
        <v>3287</v>
      </c>
      <c r="G21" s="12">
        <v>6</v>
      </c>
      <c r="H21" s="12" t="s">
        <v>25</v>
      </c>
      <c r="I21" s="402"/>
      <c r="J21" s="12"/>
      <c r="K21" s="12"/>
      <c r="L21" s="12"/>
      <c r="M21" s="12"/>
      <c r="N21" s="12"/>
      <c r="O21" s="12"/>
      <c r="P21" s="12"/>
      <c r="Q21" s="12"/>
      <c r="R21" s="12"/>
      <c r="S21" s="232"/>
    </row>
    <row r="22" spans="2:19" x14ac:dyDescent="0.25">
      <c r="B22" s="13"/>
      <c r="C22" s="622"/>
      <c r="D22" s="13" t="s">
        <v>27</v>
      </c>
      <c r="E22" s="13" t="s">
        <v>43</v>
      </c>
      <c r="F22" s="20">
        <v>3287</v>
      </c>
      <c r="G22" s="13">
        <v>6</v>
      </c>
      <c r="H22" s="13" t="s">
        <v>25</v>
      </c>
      <c r="I22" s="403"/>
      <c r="J22" s="13"/>
      <c r="K22" s="13"/>
      <c r="L22" s="13"/>
      <c r="M22" s="13"/>
      <c r="N22" s="13"/>
      <c r="O22" s="13"/>
      <c r="P22" s="13"/>
      <c r="Q22" s="13"/>
      <c r="R22" s="13"/>
      <c r="S22" s="232"/>
    </row>
    <row r="23" spans="2:19" x14ac:dyDescent="0.25">
      <c r="B23" s="11"/>
      <c r="C23" s="620" t="s">
        <v>44</v>
      </c>
      <c r="D23" s="11" t="s">
        <v>23</v>
      </c>
      <c r="E23" s="11" t="s">
        <v>45</v>
      </c>
      <c r="F23" s="18" t="s">
        <v>46</v>
      </c>
      <c r="G23" s="11" t="s">
        <v>47</v>
      </c>
      <c r="H23" s="11" t="s">
        <v>25</v>
      </c>
      <c r="I23" s="401">
        <v>9</v>
      </c>
      <c r="J23" s="11">
        <v>3</v>
      </c>
      <c r="K23" s="11"/>
      <c r="L23" s="11"/>
      <c r="M23" s="11"/>
      <c r="N23" s="11">
        <v>3</v>
      </c>
      <c r="O23" s="11"/>
      <c r="P23" s="11"/>
      <c r="Q23" s="11">
        <v>9</v>
      </c>
      <c r="R23" s="11"/>
      <c r="S23" s="232"/>
    </row>
    <row r="24" spans="2:19" x14ac:dyDescent="0.25">
      <c r="B24" s="12"/>
      <c r="C24" s="621"/>
      <c r="D24" s="12" t="s">
        <v>26</v>
      </c>
      <c r="E24" s="12" t="s">
        <v>45</v>
      </c>
      <c r="F24" s="19" t="s">
        <v>46</v>
      </c>
      <c r="G24" s="12" t="s">
        <v>48</v>
      </c>
      <c r="H24" s="12" t="s">
        <v>25</v>
      </c>
      <c r="I24" s="402">
        <v>2</v>
      </c>
      <c r="J24" s="12"/>
      <c r="K24" s="12"/>
      <c r="L24" s="12"/>
      <c r="M24" s="12"/>
      <c r="N24" s="12"/>
      <c r="O24" s="12"/>
      <c r="P24" s="12"/>
      <c r="Q24" s="12">
        <v>2</v>
      </c>
      <c r="R24" s="12"/>
      <c r="S24" s="232"/>
    </row>
    <row r="25" spans="2:19" x14ac:dyDescent="0.25">
      <c r="B25" s="13"/>
      <c r="C25" s="622"/>
      <c r="D25" s="13" t="s">
        <v>27</v>
      </c>
      <c r="E25" s="13" t="s">
        <v>45</v>
      </c>
      <c r="F25" s="20">
        <v>2025</v>
      </c>
      <c r="G25" s="13">
        <v>6.1</v>
      </c>
      <c r="H25" s="13" t="s">
        <v>25</v>
      </c>
      <c r="I25" s="403">
        <v>9</v>
      </c>
      <c r="J25" s="13"/>
      <c r="K25" s="13"/>
      <c r="L25" s="13"/>
      <c r="M25" s="13"/>
      <c r="N25" s="13"/>
      <c r="O25" s="13">
        <v>4</v>
      </c>
      <c r="P25" s="13"/>
      <c r="Q25" s="13">
        <v>5</v>
      </c>
      <c r="R25" s="13"/>
      <c r="S25" s="232"/>
    </row>
    <row r="26" spans="2:19" x14ac:dyDescent="0.25">
      <c r="B26" s="11"/>
      <c r="C26" s="620" t="s">
        <v>49</v>
      </c>
      <c r="D26" s="24" t="s">
        <v>23</v>
      </c>
      <c r="E26" s="11" t="s">
        <v>50</v>
      </c>
      <c r="F26" s="18">
        <v>2809</v>
      </c>
      <c r="G26" s="11">
        <v>8</v>
      </c>
      <c r="H26" s="11" t="s">
        <v>51</v>
      </c>
      <c r="I26" s="401">
        <v>2</v>
      </c>
      <c r="J26" s="11"/>
      <c r="K26" s="11"/>
      <c r="L26" s="11"/>
      <c r="M26" s="11"/>
      <c r="N26" s="11"/>
      <c r="O26" s="11"/>
      <c r="P26" s="11"/>
      <c r="Q26" s="11">
        <v>2</v>
      </c>
      <c r="R26" s="11"/>
      <c r="S26" s="232"/>
    </row>
    <row r="27" spans="2:19" x14ac:dyDescent="0.25">
      <c r="B27" s="12"/>
      <c r="C27" s="622"/>
      <c r="D27" s="25" t="s">
        <v>27</v>
      </c>
      <c r="E27" s="13" t="s">
        <v>50</v>
      </c>
      <c r="F27" s="20">
        <v>2025</v>
      </c>
      <c r="G27" s="13">
        <v>6.1</v>
      </c>
      <c r="H27" s="13" t="s">
        <v>25</v>
      </c>
      <c r="I27" s="403">
        <v>25</v>
      </c>
      <c r="J27" s="13"/>
      <c r="K27" s="13"/>
      <c r="L27" s="13"/>
      <c r="M27" s="13"/>
      <c r="N27" s="13"/>
      <c r="O27" s="13"/>
      <c r="P27" s="13">
        <v>4</v>
      </c>
      <c r="Q27" s="13">
        <v>18</v>
      </c>
      <c r="R27" s="13">
        <v>3</v>
      </c>
      <c r="S27" s="232"/>
    </row>
    <row r="28" spans="2:19" x14ac:dyDescent="0.25">
      <c r="B28" s="11"/>
      <c r="C28" s="612" t="s">
        <v>52</v>
      </c>
      <c r="D28" s="26" t="s">
        <v>23</v>
      </c>
      <c r="E28" s="26" t="s">
        <v>53</v>
      </c>
      <c r="F28" s="27">
        <v>1556</v>
      </c>
      <c r="G28" s="26">
        <v>6.1</v>
      </c>
      <c r="H28" s="26" t="s">
        <v>25</v>
      </c>
      <c r="I28" s="405">
        <v>7</v>
      </c>
      <c r="J28" s="26">
        <v>32</v>
      </c>
      <c r="K28" s="26"/>
      <c r="L28" s="26"/>
      <c r="M28" s="26"/>
      <c r="N28" s="26"/>
      <c r="O28" s="26"/>
      <c r="P28" s="26"/>
      <c r="Q28" s="26"/>
      <c r="R28" s="26">
        <v>7</v>
      </c>
      <c r="S28" s="232">
        <v>32</v>
      </c>
    </row>
    <row r="29" spans="2:19" x14ac:dyDescent="0.25">
      <c r="B29" s="12"/>
      <c r="C29" s="613"/>
      <c r="D29" s="28" t="s">
        <v>26</v>
      </c>
      <c r="E29" s="28" t="s">
        <v>53</v>
      </c>
      <c r="F29" s="29">
        <v>1556</v>
      </c>
      <c r="G29" s="28">
        <v>6.1</v>
      </c>
      <c r="H29" s="28" t="s">
        <v>25</v>
      </c>
      <c r="I29" s="406"/>
      <c r="J29" s="28"/>
      <c r="K29" s="28"/>
      <c r="L29" s="28"/>
      <c r="M29" s="28"/>
      <c r="N29" s="28"/>
      <c r="O29" s="28"/>
      <c r="P29" s="28"/>
      <c r="Q29" s="28"/>
      <c r="R29" s="28"/>
      <c r="S29" s="232"/>
    </row>
    <row r="30" spans="2:19" x14ac:dyDescent="0.25">
      <c r="B30" s="13"/>
      <c r="C30" s="614"/>
      <c r="D30" s="30" t="s">
        <v>27</v>
      </c>
      <c r="E30" s="30" t="s">
        <v>53</v>
      </c>
      <c r="F30" s="31">
        <v>1556</v>
      </c>
      <c r="G30" s="30">
        <v>6.1</v>
      </c>
      <c r="H30" s="30" t="s">
        <v>25</v>
      </c>
      <c r="I30" s="407">
        <v>6</v>
      </c>
      <c r="J30" s="30"/>
      <c r="K30" s="30"/>
      <c r="L30" s="30"/>
      <c r="M30" s="30"/>
      <c r="N30" s="30"/>
      <c r="O30" s="30"/>
      <c r="P30" s="30"/>
      <c r="Q30" s="30">
        <v>6</v>
      </c>
      <c r="R30" s="30"/>
      <c r="S30" s="232"/>
    </row>
    <row r="31" spans="2:19" x14ac:dyDescent="0.25">
      <c r="B31" s="11"/>
      <c r="C31" s="612" t="s">
        <v>54</v>
      </c>
      <c r="D31" s="26" t="s">
        <v>23</v>
      </c>
      <c r="E31" s="26" t="s">
        <v>55</v>
      </c>
      <c r="F31" s="27">
        <v>3287</v>
      </c>
      <c r="G31" s="26">
        <v>6.1</v>
      </c>
      <c r="H31" s="26" t="s">
        <v>25</v>
      </c>
      <c r="I31" s="440">
        <v>38</v>
      </c>
      <c r="J31" s="26"/>
      <c r="K31" s="26"/>
      <c r="L31" s="26"/>
      <c r="M31" s="26"/>
      <c r="N31" s="26"/>
      <c r="O31" s="26"/>
      <c r="P31" s="26"/>
      <c r="Q31" s="26"/>
      <c r="R31" s="26">
        <v>38</v>
      </c>
      <c r="S31" s="232"/>
    </row>
    <row r="32" spans="2:19" x14ac:dyDescent="0.25">
      <c r="B32" s="12"/>
      <c r="C32" s="613"/>
      <c r="D32" s="28" t="s">
        <v>26</v>
      </c>
      <c r="E32" s="28" t="s">
        <v>55</v>
      </c>
      <c r="F32" s="28">
        <v>3287</v>
      </c>
      <c r="G32" s="28">
        <v>6.1</v>
      </c>
      <c r="H32" s="28" t="s">
        <v>25</v>
      </c>
      <c r="I32" s="406">
        <v>16</v>
      </c>
      <c r="J32" s="28"/>
      <c r="K32" s="28"/>
      <c r="L32" s="28"/>
      <c r="M32" s="28"/>
      <c r="N32" s="28"/>
      <c r="O32" s="28"/>
      <c r="P32" s="28"/>
      <c r="Q32" s="28"/>
      <c r="R32" s="28">
        <v>16</v>
      </c>
      <c r="S32" s="232"/>
    </row>
    <row r="33" spans="2:19" x14ac:dyDescent="0.25">
      <c r="B33" s="12"/>
      <c r="C33" s="614"/>
      <c r="D33" s="28" t="s">
        <v>27</v>
      </c>
      <c r="E33" s="28" t="s">
        <v>55</v>
      </c>
      <c r="F33" s="28">
        <v>3287</v>
      </c>
      <c r="G33" s="28">
        <v>6.1</v>
      </c>
      <c r="H33" s="28" t="s">
        <v>25</v>
      </c>
      <c r="I33" s="406">
        <v>441</v>
      </c>
      <c r="J33" s="28">
        <v>1</v>
      </c>
      <c r="K33" s="28"/>
      <c r="L33" s="28"/>
      <c r="M33" s="28">
        <v>177</v>
      </c>
      <c r="N33" s="28"/>
      <c r="O33" s="28"/>
      <c r="P33" s="28"/>
      <c r="Q33" s="28"/>
      <c r="R33" s="28">
        <v>264</v>
      </c>
      <c r="S33" s="232">
        <v>1</v>
      </c>
    </row>
    <row r="34" spans="2:19" x14ac:dyDescent="0.25">
      <c r="B34" s="26"/>
      <c r="C34" s="629" t="s">
        <v>56</v>
      </c>
      <c r="D34" s="26" t="s">
        <v>23</v>
      </c>
      <c r="E34" s="26" t="s">
        <v>57</v>
      </c>
      <c r="F34" s="27" t="s">
        <v>58</v>
      </c>
      <c r="G34" s="26">
        <v>6.1</v>
      </c>
      <c r="H34" s="32" t="s">
        <v>25</v>
      </c>
      <c r="I34" s="441"/>
      <c r="J34" s="32"/>
      <c r="K34" s="32"/>
      <c r="L34" s="32"/>
      <c r="M34" s="32"/>
      <c r="N34" s="32"/>
      <c r="O34" s="32"/>
      <c r="P34" s="32"/>
      <c r="Q34" s="32"/>
      <c r="R34" s="32"/>
      <c r="S34" s="232"/>
    </row>
    <row r="35" spans="2:19" x14ac:dyDescent="0.25">
      <c r="B35" s="28"/>
      <c r="C35" s="630"/>
      <c r="D35" s="28" t="s">
        <v>26</v>
      </c>
      <c r="E35" s="28" t="s">
        <v>57</v>
      </c>
      <c r="F35" s="28">
        <v>3287</v>
      </c>
      <c r="G35" s="28">
        <v>6.1</v>
      </c>
      <c r="H35" s="33" t="s">
        <v>25</v>
      </c>
      <c r="I35" s="442">
        <v>20</v>
      </c>
      <c r="J35" s="33"/>
      <c r="K35" s="33"/>
      <c r="L35" s="33"/>
      <c r="M35" s="33"/>
      <c r="N35" s="33"/>
      <c r="O35" s="33"/>
      <c r="P35" s="33"/>
      <c r="Q35" s="33"/>
      <c r="R35" s="33">
        <v>20</v>
      </c>
      <c r="S35" s="232"/>
    </row>
    <row r="36" spans="2:19" x14ac:dyDescent="0.25">
      <c r="B36" s="30"/>
      <c r="C36" s="631"/>
      <c r="D36" s="28" t="s">
        <v>27</v>
      </c>
      <c r="E36" s="28" t="s">
        <v>57</v>
      </c>
      <c r="F36" s="28">
        <v>3288</v>
      </c>
      <c r="G36" s="28">
        <v>6.1</v>
      </c>
      <c r="H36" s="34" t="s">
        <v>25</v>
      </c>
      <c r="I36" s="443">
        <v>229</v>
      </c>
      <c r="J36" s="34"/>
      <c r="K36" s="34"/>
      <c r="L36" s="34"/>
      <c r="M36" s="34">
        <v>12</v>
      </c>
      <c r="N36" s="34"/>
      <c r="O36" s="34"/>
      <c r="P36" s="34">
        <v>217</v>
      </c>
      <c r="Q36" s="34"/>
      <c r="R36" s="34"/>
      <c r="S36" s="232"/>
    </row>
    <row r="37" spans="2:19" x14ac:dyDescent="0.25">
      <c r="B37" s="26"/>
      <c r="C37" s="632" t="s">
        <v>59</v>
      </c>
      <c r="D37" s="26" t="s">
        <v>23</v>
      </c>
      <c r="E37" s="26" t="s">
        <v>60</v>
      </c>
      <c r="F37" s="27" t="s">
        <v>61</v>
      </c>
      <c r="G37" s="26">
        <v>6.1</v>
      </c>
      <c r="H37" s="26" t="s">
        <v>51</v>
      </c>
      <c r="I37" s="405">
        <v>4</v>
      </c>
      <c r="J37" s="26"/>
      <c r="K37" s="26">
        <v>56</v>
      </c>
      <c r="L37" s="26"/>
      <c r="M37" s="26"/>
      <c r="N37" s="26"/>
      <c r="O37" s="26"/>
      <c r="P37" s="26">
        <v>21</v>
      </c>
      <c r="Q37" s="26">
        <v>0</v>
      </c>
      <c r="R37" s="26">
        <v>4</v>
      </c>
      <c r="S37" s="232">
        <v>35</v>
      </c>
    </row>
    <row r="38" spans="2:19" x14ac:dyDescent="0.25">
      <c r="B38" s="28"/>
      <c r="C38" s="630"/>
      <c r="D38" s="28" t="s">
        <v>26</v>
      </c>
      <c r="E38" s="28" t="s">
        <v>60</v>
      </c>
      <c r="F38" s="28">
        <v>2570</v>
      </c>
      <c r="G38" s="28">
        <v>6.1</v>
      </c>
      <c r="H38" s="28" t="s">
        <v>51</v>
      </c>
      <c r="I38" s="406"/>
      <c r="J38" s="28"/>
      <c r="K38" s="28"/>
      <c r="L38" s="28"/>
      <c r="M38" s="28"/>
      <c r="N38" s="28"/>
      <c r="O38" s="28"/>
      <c r="P38" s="28"/>
      <c r="Q38" s="28"/>
      <c r="R38" s="28"/>
      <c r="S38" s="232"/>
    </row>
    <row r="39" spans="2:19" x14ac:dyDescent="0.25">
      <c r="B39" s="30"/>
      <c r="C39" s="631"/>
      <c r="D39" s="28" t="s">
        <v>27</v>
      </c>
      <c r="E39" s="28" t="s">
        <v>60</v>
      </c>
      <c r="F39" s="28">
        <v>2570</v>
      </c>
      <c r="G39" s="28">
        <v>6.1</v>
      </c>
      <c r="H39" s="28" t="s">
        <v>51</v>
      </c>
      <c r="I39" s="406">
        <v>7</v>
      </c>
      <c r="J39" s="28"/>
      <c r="K39" s="28">
        <v>85</v>
      </c>
      <c r="L39" s="28"/>
      <c r="M39" s="28"/>
      <c r="N39" s="28"/>
      <c r="O39" s="28"/>
      <c r="P39" s="28">
        <v>37</v>
      </c>
      <c r="Q39" s="28">
        <v>1</v>
      </c>
      <c r="R39" s="28">
        <v>6</v>
      </c>
      <c r="S39" s="232">
        <v>48</v>
      </c>
    </row>
    <row r="40" spans="2:19" x14ac:dyDescent="0.25">
      <c r="B40" s="26"/>
      <c r="C40" s="632" t="s">
        <v>62</v>
      </c>
      <c r="D40" s="26" t="s">
        <v>23</v>
      </c>
      <c r="E40" s="26" t="s">
        <v>63</v>
      </c>
      <c r="F40" s="27" t="s">
        <v>61</v>
      </c>
      <c r="G40" s="26">
        <v>6.1</v>
      </c>
      <c r="H40" s="32" t="s">
        <v>64</v>
      </c>
      <c r="I40" s="441"/>
      <c r="J40" s="32"/>
      <c r="K40" s="32"/>
      <c r="L40" s="32"/>
      <c r="M40" s="32"/>
      <c r="N40" s="32"/>
      <c r="O40" s="32"/>
      <c r="P40" s="26"/>
      <c r="Q40" s="26"/>
      <c r="R40" s="26"/>
      <c r="S40" s="232"/>
    </row>
    <row r="41" spans="2:19" x14ac:dyDescent="0.25">
      <c r="B41" s="28"/>
      <c r="C41" s="630"/>
      <c r="D41" s="28" t="s">
        <v>26</v>
      </c>
      <c r="E41" s="28" t="s">
        <v>63</v>
      </c>
      <c r="F41" s="28">
        <v>1566</v>
      </c>
      <c r="G41" s="28">
        <v>6.1</v>
      </c>
      <c r="H41" s="33" t="s">
        <v>64</v>
      </c>
      <c r="I41" s="442"/>
      <c r="J41" s="33"/>
      <c r="K41" s="33"/>
      <c r="L41" s="33"/>
      <c r="M41" s="33"/>
      <c r="N41" s="33"/>
      <c r="O41" s="28"/>
      <c r="P41" s="28"/>
      <c r="Q41" s="28"/>
      <c r="R41" s="28"/>
      <c r="S41" s="232"/>
    </row>
    <row r="42" spans="2:19" x14ac:dyDescent="0.25">
      <c r="B42" s="30"/>
      <c r="C42" s="631"/>
      <c r="D42" s="28" t="s">
        <v>27</v>
      </c>
      <c r="E42" s="28" t="s">
        <v>63</v>
      </c>
      <c r="F42" s="28">
        <v>1566</v>
      </c>
      <c r="G42" s="28">
        <v>6.1</v>
      </c>
      <c r="H42" s="34" t="s">
        <v>64</v>
      </c>
      <c r="I42" s="443">
        <v>6</v>
      </c>
      <c r="J42" s="34"/>
      <c r="K42" s="34"/>
      <c r="L42" s="34"/>
      <c r="M42" s="34"/>
      <c r="N42" s="34"/>
      <c r="P42" s="28"/>
      <c r="Q42" s="28"/>
      <c r="R42" s="28"/>
      <c r="S42" s="232"/>
    </row>
    <row r="43" spans="2:19" x14ac:dyDescent="0.25">
      <c r="B43" s="26"/>
      <c r="C43" s="632" t="s">
        <v>65</v>
      </c>
      <c r="D43" s="26" t="s">
        <v>23</v>
      </c>
      <c r="E43" s="26" t="s">
        <v>66</v>
      </c>
      <c r="F43" s="27">
        <v>3141</v>
      </c>
      <c r="G43" s="26">
        <v>6.1</v>
      </c>
      <c r="H43" s="26" t="s">
        <v>51</v>
      </c>
      <c r="I43" s="405"/>
      <c r="J43" s="26"/>
      <c r="K43" s="26"/>
      <c r="L43" s="26"/>
      <c r="M43" s="26"/>
      <c r="N43" s="26"/>
      <c r="O43" s="26"/>
      <c r="P43" s="26"/>
      <c r="Q43" s="26"/>
      <c r="R43" s="26"/>
      <c r="S43" s="232"/>
    </row>
    <row r="44" spans="2:19" x14ac:dyDescent="0.25">
      <c r="B44" s="28"/>
      <c r="C44" s="630"/>
      <c r="D44" s="28" t="s">
        <v>26</v>
      </c>
      <c r="E44" s="28" t="s">
        <v>66</v>
      </c>
      <c r="F44" s="28">
        <v>3141</v>
      </c>
      <c r="G44" s="28">
        <v>6.1</v>
      </c>
      <c r="H44" s="28" t="s">
        <v>51</v>
      </c>
      <c r="I44" s="406"/>
      <c r="J44" s="28"/>
      <c r="K44" s="28"/>
      <c r="L44" s="28"/>
      <c r="M44" s="28"/>
      <c r="N44" s="28"/>
      <c r="O44" s="28"/>
      <c r="P44" s="28"/>
      <c r="Q44" s="28"/>
      <c r="R44" s="28"/>
      <c r="S44" s="232"/>
    </row>
    <row r="45" spans="2:19" x14ac:dyDescent="0.25">
      <c r="B45" s="30"/>
      <c r="C45" s="631"/>
      <c r="D45" s="28" t="s">
        <v>27</v>
      </c>
      <c r="E45" s="28" t="s">
        <v>66</v>
      </c>
      <c r="F45" s="28">
        <v>1549</v>
      </c>
      <c r="G45" s="28">
        <v>6.1</v>
      </c>
      <c r="H45" s="28" t="s">
        <v>51</v>
      </c>
      <c r="I45" s="406"/>
      <c r="J45" s="28"/>
      <c r="K45" s="28"/>
      <c r="L45" s="28"/>
      <c r="M45" s="28"/>
      <c r="N45" s="28"/>
      <c r="O45" s="28"/>
      <c r="P45" s="28"/>
      <c r="Q45" s="28"/>
      <c r="R45" s="28"/>
      <c r="S45" s="232"/>
    </row>
    <row r="46" spans="2:19" x14ac:dyDescent="0.25">
      <c r="B46" s="26"/>
      <c r="C46" s="632" t="s">
        <v>67</v>
      </c>
      <c r="D46" s="26" t="s">
        <v>23</v>
      </c>
      <c r="E46" s="26" t="s">
        <v>68</v>
      </c>
      <c r="F46" s="27" t="s">
        <v>33</v>
      </c>
      <c r="G46" s="26"/>
      <c r="H46" s="32"/>
      <c r="I46" s="441">
        <v>4</v>
      </c>
      <c r="J46" s="32"/>
      <c r="K46" s="32"/>
      <c r="L46" s="32"/>
      <c r="M46" s="32"/>
      <c r="N46" s="32"/>
      <c r="O46" s="32"/>
      <c r="P46" s="32"/>
      <c r="Q46" s="32">
        <v>3</v>
      </c>
      <c r="R46" s="32">
        <v>1</v>
      </c>
      <c r="S46" s="232"/>
    </row>
    <row r="47" spans="2:19" x14ac:dyDescent="0.25">
      <c r="B47" s="28"/>
      <c r="C47" s="630"/>
      <c r="D47" s="28" t="s">
        <v>26</v>
      </c>
      <c r="E47" s="28" t="s">
        <v>68</v>
      </c>
      <c r="F47" s="28" t="s">
        <v>33</v>
      </c>
      <c r="G47" s="28"/>
      <c r="H47" s="33"/>
      <c r="I47" s="442">
        <v>2</v>
      </c>
      <c r="J47" s="33"/>
      <c r="K47" s="33"/>
      <c r="L47" s="33"/>
      <c r="M47" s="33"/>
      <c r="N47" s="33"/>
      <c r="O47" s="33"/>
      <c r="P47" s="33"/>
      <c r="Q47" s="33"/>
      <c r="R47" s="33">
        <v>2</v>
      </c>
      <c r="S47" s="232"/>
    </row>
    <row r="48" spans="2:19" x14ac:dyDescent="0.25">
      <c r="B48" s="30"/>
      <c r="C48" s="631"/>
      <c r="D48" s="28" t="s">
        <v>27</v>
      </c>
      <c r="E48" s="28" t="s">
        <v>68</v>
      </c>
      <c r="F48" s="28" t="s">
        <v>33</v>
      </c>
      <c r="G48" s="28"/>
      <c r="H48" s="34"/>
      <c r="I48" s="443">
        <v>25</v>
      </c>
      <c r="J48" s="34"/>
      <c r="K48" s="34"/>
      <c r="L48" s="34"/>
      <c r="M48" s="34"/>
      <c r="N48" s="34"/>
      <c r="O48" s="34"/>
      <c r="P48" s="34">
        <v>25</v>
      </c>
      <c r="Q48" s="34">
        <v>0</v>
      </c>
      <c r="R48" s="34">
        <v>0</v>
      </c>
      <c r="S48" s="232"/>
    </row>
    <row r="49" spans="2:24" x14ac:dyDescent="0.25">
      <c r="B49" s="26"/>
      <c r="C49" s="632" t="s">
        <v>69</v>
      </c>
      <c r="D49" s="26" t="s">
        <v>23</v>
      </c>
      <c r="E49" s="35" t="s">
        <v>70</v>
      </c>
      <c r="F49" s="27" t="s">
        <v>33</v>
      </c>
      <c r="G49" s="26"/>
      <c r="H49" s="26"/>
      <c r="I49" s="405"/>
      <c r="J49" s="26"/>
      <c r="K49" s="26"/>
      <c r="L49" s="32"/>
      <c r="M49" s="32"/>
      <c r="N49" s="32"/>
      <c r="O49" s="32"/>
      <c r="P49" s="32"/>
      <c r="Q49" s="32"/>
      <c r="R49" s="32"/>
      <c r="S49" s="232"/>
    </row>
    <row r="50" spans="2:24" x14ac:dyDescent="0.25">
      <c r="B50" s="28"/>
      <c r="C50" s="630"/>
      <c r="D50" s="28" t="s">
        <v>26</v>
      </c>
      <c r="E50" s="28" t="s">
        <v>70</v>
      </c>
      <c r="F50" s="28" t="s">
        <v>33</v>
      </c>
      <c r="G50" s="28"/>
      <c r="H50" s="28"/>
      <c r="I50" s="406"/>
      <c r="J50" s="28"/>
      <c r="K50" s="28"/>
      <c r="L50" s="33"/>
      <c r="M50" s="33"/>
      <c r="N50" s="33"/>
      <c r="O50" s="33"/>
      <c r="P50" s="33"/>
      <c r="Q50" s="33"/>
      <c r="R50" s="33"/>
      <c r="S50" s="232"/>
    </row>
    <row r="51" spans="2:24" x14ac:dyDescent="0.25">
      <c r="B51" s="30"/>
      <c r="C51" s="631"/>
      <c r="D51" s="28" t="s">
        <v>27</v>
      </c>
      <c r="E51" s="28" t="s">
        <v>70</v>
      </c>
      <c r="F51" s="28" t="s">
        <v>33</v>
      </c>
      <c r="G51" s="28"/>
      <c r="H51" s="28"/>
      <c r="I51" s="406"/>
      <c r="J51" s="28"/>
      <c r="K51" s="28"/>
      <c r="L51" s="34"/>
      <c r="M51" s="34"/>
      <c r="N51" s="34"/>
      <c r="O51" s="34"/>
      <c r="P51" s="34"/>
      <c r="Q51" s="34"/>
      <c r="R51" s="34"/>
      <c r="S51" s="232"/>
    </row>
    <row r="52" spans="2:24" x14ac:dyDescent="0.25">
      <c r="B52" s="26"/>
      <c r="C52" s="632" t="s">
        <v>71</v>
      </c>
      <c r="D52" s="26" t="s">
        <v>23</v>
      </c>
      <c r="E52" s="26" t="s">
        <v>72</v>
      </c>
      <c r="F52" s="27" t="s">
        <v>33</v>
      </c>
      <c r="G52" s="26"/>
      <c r="H52" s="32"/>
      <c r="I52" s="441">
        <v>266</v>
      </c>
      <c r="J52" s="32"/>
      <c r="K52" s="32"/>
      <c r="L52" s="32"/>
      <c r="M52" s="32"/>
      <c r="N52" s="32"/>
      <c r="O52" s="32"/>
      <c r="P52" s="32"/>
      <c r="Q52" s="32">
        <v>41</v>
      </c>
      <c r="R52" s="32">
        <v>224</v>
      </c>
      <c r="S52" s="232">
        <v>1</v>
      </c>
    </row>
    <row r="53" spans="2:24" x14ac:dyDescent="0.25">
      <c r="B53" s="28"/>
      <c r="C53" s="702"/>
      <c r="D53" s="28" t="s">
        <v>26</v>
      </c>
      <c r="E53" s="233" t="s">
        <v>72</v>
      </c>
      <c r="F53" s="28" t="s">
        <v>33</v>
      </c>
      <c r="G53" s="28"/>
      <c r="H53" s="33"/>
      <c r="I53" s="442"/>
      <c r="J53" s="33"/>
      <c r="K53" s="33"/>
      <c r="L53" s="33"/>
      <c r="M53" s="33"/>
      <c r="N53" s="33"/>
      <c r="O53" s="33"/>
      <c r="P53" s="33"/>
      <c r="Q53" s="33"/>
      <c r="R53" s="33"/>
      <c r="S53" s="232"/>
    </row>
    <row r="54" spans="2:24" x14ac:dyDescent="0.25">
      <c r="B54" s="30"/>
      <c r="C54" s="631"/>
      <c r="D54" s="28" t="s">
        <v>27</v>
      </c>
      <c r="E54" s="28" t="s">
        <v>72</v>
      </c>
      <c r="F54" s="28" t="s">
        <v>33</v>
      </c>
      <c r="G54" s="28"/>
      <c r="H54" s="34"/>
      <c r="I54" s="443">
        <v>55</v>
      </c>
      <c r="J54" s="34">
        <v>16</v>
      </c>
      <c r="K54" s="34"/>
      <c r="L54" s="34"/>
      <c r="M54" s="34"/>
      <c r="N54" s="34"/>
      <c r="O54" s="34"/>
      <c r="P54" s="34">
        <v>5</v>
      </c>
      <c r="Q54" s="34">
        <v>28</v>
      </c>
      <c r="R54" s="34">
        <v>35</v>
      </c>
      <c r="S54" s="232">
        <v>3</v>
      </c>
    </row>
    <row r="55" spans="2:24" x14ac:dyDescent="0.25">
      <c r="B55" s="26"/>
      <c r="C55" s="633" t="s">
        <v>73</v>
      </c>
      <c r="D55" s="26" t="s">
        <v>23</v>
      </c>
      <c r="E55" s="26" t="s">
        <v>74</v>
      </c>
      <c r="F55" s="27">
        <v>2291</v>
      </c>
      <c r="G55" s="26">
        <v>6.1</v>
      </c>
      <c r="H55" s="26" t="s">
        <v>51</v>
      </c>
      <c r="I55" s="405">
        <v>566</v>
      </c>
      <c r="J55" s="26"/>
      <c r="K55" s="26">
        <v>22</v>
      </c>
      <c r="L55" s="26"/>
      <c r="M55" s="26"/>
      <c r="N55" s="26"/>
      <c r="O55" s="26"/>
      <c r="P55" s="26"/>
      <c r="Q55" s="26">
        <v>282</v>
      </c>
      <c r="R55" s="26">
        <v>3</v>
      </c>
      <c r="S55" s="232">
        <v>303</v>
      </c>
    </row>
    <row r="56" spans="2:24" s="231" customFormat="1" x14ac:dyDescent="0.25">
      <c r="B56" s="232"/>
      <c r="C56" s="634"/>
      <c r="D56" s="232" t="s">
        <v>386</v>
      </c>
      <c r="E56" s="232" t="s">
        <v>74</v>
      </c>
      <c r="F56" s="234"/>
      <c r="G56" s="232"/>
      <c r="H56" s="232"/>
      <c r="I56" s="444"/>
      <c r="J56" s="232"/>
      <c r="K56" s="232">
        <v>516</v>
      </c>
      <c r="L56" s="232"/>
      <c r="M56" s="232"/>
      <c r="N56" s="232"/>
      <c r="O56" s="232"/>
      <c r="P56" s="232">
        <v>245</v>
      </c>
      <c r="Q56" s="232"/>
      <c r="R56" s="232"/>
      <c r="S56" s="232">
        <v>271</v>
      </c>
      <c r="U56"/>
      <c r="V56"/>
      <c r="W56"/>
      <c r="X56"/>
    </row>
    <row r="57" spans="2:24" x14ac:dyDescent="0.25">
      <c r="B57" s="28"/>
      <c r="C57" s="634"/>
      <c r="D57" s="28" t="s">
        <v>26</v>
      </c>
      <c r="E57" s="28" t="s">
        <v>74</v>
      </c>
      <c r="F57" s="28">
        <v>2291</v>
      </c>
      <c r="G57" s="28">
        <v>6.1</v>
      </c>
      <c r="H57" s="28" t="s">
        <v>51</v>
      </c>
      <c r="I57" s="406">
        <v>76</v>
      </c>
      <c r="J57" s="28"/>
      <c r="K57" s="28"/>
      <c r="L57" s="28"/>
      <c r="M57" s="28"/>
      <c r="N57" s="28"/>
      <c r="O57" s="28"/>
      <c r="P57" s="28">
        <v>68</v>
      </c>
      <c r="Q57" s="28"/>
      <c r="R57" s="28">
        <v>8</v>
      </c>
      <c r="S57" s="232"/>
    </row>
    <row r="58" spans="2:24" x14ac:dyDescent="0.25">
      <c r="B58" s="30"/>
      <c r="C58" s="635"/>
      <c r="D58" s="28" t="s">
        <v>27</v>
      </c>
      <c r="E58" s="28" t="s">
        <v>74</v>
      </c>
      <c r="F58" s="28">
        <v>2291</v>
      </c>
      <c r="G58" s="28">
        <v>6.1</v>
      </c>
      <c r="H58" s="28" t="s">
        <v>51</v>
      </c>
      <c r="I58" s="406">
        <v>4293</v>
      </c>
      <c r="J58" s="28">
        <v>1451</v>
      </c>
      <c r="K58" s="28">
        <v>6892</v>
      </c>
      <c r="L58" s="28"/>
      <c r="M58" s="28">
        <v>3983</v>
      </c>
      <c r="N58" s="28"/>
      <c r="O58" s="28"/>
      <c r="P58" s="28">
        <v>4474</v>
      </c>
      <c r="Q58" s="28">
        <v>3</v>
      </c>
      <c r="R58" s="28">
        <v>178</v>
      </c>
      <c r="S58" s="232">
        <v>3998</v>
      </c>
    </row>
    <row r="59" spans="2:24" x14ac:dyDescent="0.25">
      <c r="B59" s="26"/>
      <c r="C59" s="633" t="s">
        <v>75</v>
      </c>
      <c r="D59" s="26" t="s">
        <v>23</v>
      </c>
      <c r="E59" s="26" t="s">
        <v>76</v>
      </c>
      <c r="F59" s="27" t="s">
        <v>33</v>
      </c>
      <c r="G59" s="26"/>
      <c r="H59" s="32"/>
      <c r="I59" s="441">
        <v>9</v>
      </c>
      <c r="J59" s="32"/>
      <c r="K59" s="32"/>
      <c r="L59" s="32"/>
      <c r="M59" s="32"/>
      <c r="N59" s="32"/>
      <c r="O59" s="32"/>
      <c r="P59" s="32"/>
      <c r="Q59" s="32"/>
      <c r="R59" s="32">
        <v>9</v>
      </c>
      <c r="S59" s="232"/>
    </row>
    <row r="60" spans="2:24" s="231" customFormat="1" x14ac:dyDescent="0.25">
      <c r="B60" s="232"/>
      <c r="C60" s="634"/>
      <c r="D60" s="232" t="s">
        <v>386</v>
      </c>
      <c r="E60" s="232" t="s">
        <v>76</v>
      </c>
      <c r="F60" s="234"/>
      <c r="G60" s="232"/>
      <c r="H60" s="232"/>
      <c r="I60" s="444"/>
      <c r="J60" s="232"/>
      <c r="K60" s="232">
        <v>450</v>
      </c>
      <c r="L60" s="232"/>
      <c r="M60" s="232"/>
      <c r="N60" s="232"/>
      <c r="O60" s="232"/>
      <c r="P60" s="232"/>
      <c r="Q60" s="232"/>
      <c r="R60" s="232"/>
      <c r="S60" s="232">
        <v>450</v>
      </c>
      <c r="U60"/>
      <c r="V60"/>
      <c r="W60"/>
      <c r="X60"/>
    </row>
    <row r="61" spans="2:24" x14ac:dyDescent="0.25">
      <c r="B61" s="28"/>
      <c r="C61" s="634"/>
      <c r="D61" s="28" t="s">
        <v>26</v>
      </c>
      <c r="E61" s="28" t="s">
        <v>76</v>
      </c>
      <c r="F61" s="28" t="s">
        <v>33</v>
      </c>
      <c r="G61" s="28"/>
      <c r="H61" s="33"/>
      <c r="I61" s="442">
        <v>36</v>
      </c>
      <c r="J61" s="33"/>
      <c r="K61" s="33"/>
      <c r="L61" s="33"/>
      <c r="M61" s="33"/>
      <c r="N61" s="33"/>
      <c r="O61" s="33"/>
      <c r="P61" s="33"/>
      <c r="Q61" s="33">
        <v>1</v>
      </c>
      <c r="R61" s="33">
        <v>35</v>
      </c>
      <c r="S61" s="232"/>
    </row>
    <row r="62" spans="2:24" x14ac:dyDescent="0.25">
      <c r="B62" s="30"/>
      <c r="C62" s="635"/>
      <c r="D62" s="28" t="s">
        <v>27</v>
      </c>
      <c r="E62" s="28" t="s">
        <v>76</v>
      </c>
      <c r="F62" s="28" t="s">
        <v>33</v>
      </c>
      <c r="G62" s="28"/>
      <c r="H62" s="34"/>
      <c r="I62" s="443">
        <v>130</v>
      </c>
      <c r="J62" s="34">
        <v>8722</v>
      </c>
      <c r="K62" s="34">
        <v>196</v>
      </c>
      <c r="L62" s="34"/>
      <c r="M62" s="34">
        <v>78</v>
      </c>
      <c r="N62" s="34"/>
      <c r="O62" s="34"/>
      <c r="P62" s="34">
        <v>14</v>
      </c>
      <c r="Q62" s="34">
        <v>4</v>
      </c>
      <c r="R62" s="34">
        <v>5</v>
      </c>
      <c r="S62" s="232">
        <v>8947</v>
      </c>
    </row>
    <row r="63" spans="2:24" x14ac:dyDescent="0.25">
      <c r="B63" s="26"/>
      <c r="C63" s="633" t="s">
        <v>77</v>
      </c>
      <c r="D63" s="26" t="s">
        <v>23</v>
      </c>
      <c r="E63" s="26" t="s">
        <v>78</v>
      </c>
      <c r="F63" s="27" t="s">
        <v>33</v>
      </c>
      <c r="G63" s="26"/>
      <c r="H63" s="26"/>
      <c r="I63" s="405"/>
      <c r="J63" s="26"/>
      <c r="K63" s="26"/>
      <c r="L63" s="26"/>
      <c r="M63" s="26"/>
      <c r="N63" s="26"/>
      <c r="O63" s="26"/>
      <c r="P63" s="26"/>
      <c r="Q63" s="26"/>
      <c r="R63" s="26"/>
      <c r="S63" s="232"/>
    </row>
    <row r="64" spans="2:24" x14ac:dyDescent="0.25">
      <c r="B64" s="28"/>
      <c r="C64" s="634"/>
      <c r="D64" s="28" t="s">
        <v>26</v>
      </c>
      <c r="E64" s="28" t="s">
        <v>78</v>
      </c>
      <c r="F64" s="28" t="s">
        <v>33</v>
      </c>
      <c r="G64" s="28"/>
      <c r="H64" s="28"/>
      <c r="I64" s="406">
        <v>2</v>
      </c>
      <c r="J64" s="28"/>
      <c r="K64" s="28"/>
      <c r="L64" s="28"/>
      <c r="M64" s="28"/>
      <c r="N64" s="28"/>
      <c r="O64" s="28"/>
      <c r="P64" s="28"/>
      <c r="Q64" s="28">
        <v>2</v>
      </c>
      <c r="R64" s="28"/>
      <c r="S64" s="232"/>
    </row>
    <row r="65" spans="2:24" x14ac:dyDescent="0.25">
      <c r="B65" s="30"/>
      <c r="C65" s="634"/>
      <c r="D65" s="28" t="s">
        <v>27</v>
      </c>
      <c r="E65" s="28" t="s">
        <v>78</v>
      </c>
      <c r="F65" s="28" t="s">
        <v>33</v>
      </c>
      <c r="G65" s="28"/>
      <c r="H65" s="28"/>
      <c r="I65" s="406">
        <v>5</v>
      </c>
      <c r="J65" s="28"/>
      <c r="K65" s="28">
        <v>1</v>
      </c>
      <c r="L65" s="28"/>
      <c r="M65" s="28"/>
      <c r="N65" s="28"/>
      <c r="O65" s="28"/>
      <c r="P65" s="28"/>
      <c r="Q65" s="28">
        <v>6</v>
      </c>
      <c r="R65" s="28"/>
      <c r="S65" s="232"/>
    </row>
    <row r="66" spans="2:24" x14ac:dyDescent="0.25">
      <c r="B66" s="26"/>
      <c r="C66" s="636" t="s">
        <v>79</v>
      </c>
      <c r="D66" s="26" t="s">
        <v>23</v>
      </c>
      <c r="E66" s="26" t="s">
        <v>80</v>
      </c>
      <c r="F66" s="27">
        <v>3082</v>
      </c>
      <c r="G66" s="26">
        <v>9</v>
      </c>
      <c r="H66" s="32"/>
      <c r="I66" s="441">
        <v>759</v>
      </c>
      <c r="J66" s="32"/>
      <c r="K66" s="32"/>
      <c r="L66" s="32"/>
      <c r="M66" s="32"/>
      <c r="N66" s="32"/>
      <c r="O66" s="32">
        <v>65</v>
      </c>
      <c r="P66" s="32">
        <v>633</v>
      </c>
      <c r="Q66" s="32">
        <v>34</v>
      </c>
      <c r="R66" s="32">
        <v>26</v>
      </c>
      <c r="S66" s="232">
        <v>1</v>
      </c>
    </row>
    <row r="67" spans="2:24" x14ac:dyDescent="0.25">
      <c r="B67" s="28"/>
      <c r="C67" s="637"/>
      <c r="D67" s="28" t="s">
        <v>26</v>
      </c>
      <c r="E67" s="28" t="s">
        <v>80</v>
      </c>
      <c r="F67" s="28">
        <v>3082</v>
      </c>
      <c r="G67" s="28">
        <v>9</v>
      </c>
      <c r="H67" s="33"/>
      <c r="I67" s="442"/>
      <c r="J67" s="33"/>
      <c r="K67" s="33"/>
      <c r="L67" s="33"/>
      <c r="M67" s="33"/>
      <c r="N67" s="33"/>
      <c r="O67" s="33"/>
      <c r="P67" s="33"/>
      <c r="Q67" s="33"/>
      <c r="R67" s="33"/>
      <c r="S67" s="232"/>
    </row>
    <row r="68" spans="2:24" x14ac:dyDescent="0.25">
      <c r="B68" s="28"/>
      <c r="C68" s="637"/>
      <c r="D68" s="28" t="s">
        <v>27</v>
      </c>
      <c r="E68" s="28" t="s">
        <v>80</v>
      </c>
      <c r="F68" s="28">
        <v>3077</v>
      </c>
      <c r="G68" s="28">
        <v>9</v>
      </c>
      <c r="H68" s="33"/>
      <c r="I68" s="442"/>
      <c r="J68" s="33"/>
      <c r="K68" s="33">
        <v>12</v>
      </c>
      <c r="L68" s="33"/>
      <c r="M68" s="33"/>
      <c r="N68" s="33"/>
      <c r="O68" s="33"/>
      <c r="P68" s="33"/>
      <c r="Q68" s="33"/>
      <c r="R68" s="33"/>
      <c r="S68" s="232">
        <v>12</v>
      </c>
    </row>
    <row r="69" spans="2:24" x14ac:dyDescent="0.25">
      <c r="B69" s="26"/>
      <c r="C69" s="626" t="s">
        <v>81</v>
      </c>
      <c r="D69" s="26" t="s">
        <v>23</v>
      </c>
      <c r="E69" s="26" t="s">
        <v>82</v>
      </c>
      <c r="F69" s="27" t="s">
        <v>33</v>
      </c>
      <c r="G69" s="26"/>
      <c r="H69" s="32"/>
      <c r="I69" s="441"/>
      <c r="J69" s="32"/>
      <c r="K69" s="32"/>
      <c r="L69" s="32"/>
      <c r="M69" s="32"/>
      <c r="N69" s="32"/>
      <c r="O69" s="32"/>
      <c r="P69" s="32"/>
      <c r="Q69" s="32"/>
      <c r="R69" s="32"/>
      <c r="S69" s="232"/>
    </row>
    <row r="70" spans="2:24" x14ac:dyDescent="0.25">
      <c r="B70" s="28"/>
      <c r="C70" s="627"/>
      <c r="D70" s="28" t="s">
        <v>26</v>
      </c>
      <c r="E70" s="28" t="s">
        <v>82</v>
      </c>
      <c r="F70" s="28" t="s">
        <v>33</v>
      </c>
      <c r="G70" s="28"/>
      <c r="H70" s="33"/>
      <c r="I70" s="442"/>
      <c r="J70" s="33"/>
      <c r="K70" s="33"/>
      <c r="L70" s="33"/>
      <c r="M70" s="33"/>
      <c r="N70" s="33"/>
      <c r="O70" s="33"/>
      <c r="P70" s="33"/>
      <c r="Q70" s="33"/>
      <c r="R70" s="33"/>
      <c r="S70" s="232"/>
    </row>
    <row r="71" spans="2:24" x14ac:dyDescent="0.25">
      <c r="B71" s="30"/>
      <c r="C71" s="628"/>
      <c r="D71" s="30" t="s">
        <v>27</v>
      </c>
      <c r="E71" s="28" t="s">
        <v>82</v>
      </c>
      <c r="F71" s="28" t="s">
        <v>33</v>
      </c>
      <c r="G71" s="28"/>
      <c r="H71" s="33"/>
      <c r="I71" s="442"/>
      <c r="J71" s="33"/>
      <c r="K71" s="33"/>
      <c r="L71" s="33"/>
      <c r="M71" s="33"/>
      <c r="N71" s="33"/>
      <c r="O71" s="33"/>
      <c r="P71" s="33"/>
      <c r="Q71" s="33"/>
      <c r="R71" s="33"/>
      <c r="S71" s="232"/>
    </row>
    <row r="72" spans="2:24" x14ac:dyDescent="0.25">
      <c r="B72" s="26"/>
      <c r="C72" s="626" t="s">
        <v>83</v>
      </c>
      <c r="D72" s="26" t="s">
        <v>23</v>
      </c>
      <c r="E72" s="26" t="s">
        <v>84</v>
      </c>
      <c r="F72" s="27" t="s">
        <v>85</v>
      </c>
      <c r="G72" s="26"/>
      <c r="H72" s="32"/>
      <c r="I72" s="441">
        <v>200</v>
      </c>
      <c r="J72" s="32"/>
      <c r="K72" s="32"/>
      <c r="L72" s="32"/>
      <c r="M72" s="32"/>
      <c r="N72" s="32"/>
      <c r="O72" s="32"/>
      <c r="P72" s="32">
        <v>121</v>
      </c>
      <c r="Q72" s="32">
        <v>26</v>
      </c>
      <c r="R72" s="32">
        <v>53</v>
      </c>
      <c r="S72" s="232"/>
    </row>
    <row r="73" spans="2:24" s="231" customFormat="1" x14ac:dyDescent="0.25">
      <c r="B73" s="232"/>
      <c r="C73" s="627"/>
      <c r="D73" s="232" t="s">
        <v>386</v>
      </c>
      <c r="E73" s="232" t="s">
        <v>84</v>
      </c>
      <c r="F73" s="234"/>
      <c r="G73" s="232"/>
      <c r="H73" s="232"/>
      <c r="I73" s="444">
        <v>41</v>
      </c>
      <c r="J73" s="232"/>
      <c r="K73" s="232"/>
      <c r="L73" s="232"/>
      <c r="M73" s="232"/>
      <c r="N73" s="232"/>
      <c r="O73" s="232"/>
      <c r="P73" s="232"/>
      <c r="Q73" s="232"/>
      <c r="R73" s="232"/>
      <c r="S73" s="232">
        <v>41</v>
      </c>
      <c r="U73"/>
      <c r="V73"/>
      <c r="W73"/>
      <c r="X73"/>
    </row>
    <row r="74" spans="2:24" x14ac:dyDescent="0.25">
      <c r="B74" s="28"/>
      <c r="C74" s="627"/>
      <c r="D74" s="28" t="s">
        <v>26</v>
      </c>
      <c r="E74" s="28" t="s">
        <v>84</v>
      </c>
      <c r="F74" s="28" t="s">
        <v>85</v>
      </c>
      <c r="G74" s="28"/>
      <c r="H74" s="33"/>
      <c r="I74" s="442">
        <v>31</v>
      </c>
      <c r="J74" s="33"/>
      <c r="K74" s="33"/>
      <c r="L74" s="33"/>
      <c r="M74" s="33"/>
      <c r="N74" s="33"/>
      <c r="O74" s="33"/>
      <c r="P74" s="33"/>
      <c r="Q74" s="33">
        <v>29</v>
      </c>
      <c r="R74" s="33"/>
      <c r="S74" s="232"/>
    </row>
    <row r="75" spans="2:24" x14ac:dyDescent="0.25">
      <c r="B75" s="30"/>
      <c r="C75" s="628"/>
      <c r="D75" s="30" t="s">
        <v>27</v>
      </c>
      <c r="E75" s="28" t="s">
        <v>84</v>
      </c>
      <c r="F75" s="28" t="s">
        <v>85</v>
      </c>
      <c r="G75" s="28"/>
      <c r="H75" s="33"/>
      <c r="I75" s="442">
        <v>776</v>
      </c>
      <c r="J75" s="33">
        <v>7754</v>
      </c>
      <c r="K75" s="33"/>
      <c r="L75" s="33"/>
      <c r="M75" s="33"/>
      <c r="N75" s="33"/>
      <c r="O75" s="33"/>
      <c r="P75" s="33"/>
      <c r="Q75" s="33">
        <v>49</v>
      </c>
      <c r="R75" s="33">
        <v>564</v>
      </c>
      <c r="S75" s="232">
        <v>7917</v>
      </c>
    </row>
    <row r="76" spans="2:24" x14ac:dyDescent="0.25">
      <c r="B76" s="26"/>
      <c r="C76" s="626" t="s">
        <v>86</v>
      </c>
      <c r="D76" s="26" t="s">
        <v>23</v>
      </c>
      <c r="E76" s="26" t="s">
        <v>87</v>
      </c>
      <c r="F76" s="27" t="s">
        <v>33</v>
      </c>
      <c r="G76" s="26"/>
      <c r="H76" s="32"/>
      <c r="I76" s="441"/>
      <c r="J76" s="32"/>
      <c r="K76" s="32"/>
      <c r="L76" s="32"/>
      <c r="M76" s="32"/>
      <c r="N76" s="32"/>
      <c r="O76" s="32"/>
      <c r="P76" s="32"/>
      <c r="Q76" s="32"/>
      <c r="R76" s="32"/>
      <c r="S76" s="232"/>
    </row>
    <row r="77" spans="2:24" x14ac:dyDescent="0.25">
      <c r="B77" s="28"/>
      <c r="C77" s="627"/>
      <c r="D77" s="28" t="s">
        <v>26</v>
      </c>
      <c r="E77" s="28" t="s">
        <v>87</v>
      </c>
      <c r="F77" s="28" t="s">
        <v>33</v>
      </c>
      <c r="G77" s="28"/>
      <c r="H77" s="33"/>
      <c r="I77" s="442">
        <v>1</v>
      </c>
      <c r="J77" s="33"/>
      <c r="K77" s="33"/>
      <c r="L77" s="33"/>
      <c r="M77" s="33"/>
      <c r="N77" s="33"/>
      <c r="O77" s="33"/>
      <c r="P77" s="33"/>
      <c r="Q77" s="33">
        <v>1</v>
      </c>
      <c r="R77" s="33"/>
      <c r="S77" s="232"/>
    </row>
    <row r="78" spans="2:24" x14ac:dyDescent="0.25">
      <c r="B78" s="30"/>
      <c r="C78" s="628"/>
      <c r="D78" s="30" t="s">
        <v>27</v>
      </c>
      <c r="E78" s="28" t="s">
        <v>87</v>
      </c>
      <c r="F78" s="28" t="s">
        <v>33</v>
      </c>
      <c r="G78" s="28"/>
      <c r="H78" s="33"/>
      <c r="I78" s="442">
        <v>1</v>
      </c>
      <c r="J78" s="33"/>
      <c r="K78" s="33"/>
      <c r="L78" s="33"/>
      <c r="M78" s="33"/>
      <c r="N78" s="33"/>
      <c r="O78" s="33"/>
      <c r="P78" s="33"/>
      <c r="Q78" s="33">
        <v>1</v>
      </c>
      <c r="R78" s="33"/>
      <c r="S78" s="232"/>
    </row>
    <row r="79" spans="2:24" x14ac:dyDescent="0.25">
      <c r="B79" s="26"/>
      <c r="C79" s="626" t="s">
        <v>88</v>
      </c>
      <c r="D79" s="26" t="s">
        <v>23</v>
      </c>
      <c r="E79" s="26" t="s">
        <v>89</v>
      </c>
      <c r="F79" s="27" t="s">
        <v>33</v>
      </c>
      <c r="G79" s="26"/>
      <c r="H79" s="32"/>
      <c r="I79" s="441">
        <v>14</v>
      </c>
      <c r="J79" s="32"/>
      <c r="K79" s="32"/>
      <c r="L79" s="32"/>
      <c r="M79" s="32"/>
      <c r="N79" s="32"/>
      <c r="O79" s="32"/>
      <c r="P79" s="32"/>
      <c r="Q79" s="32">
        <v>1</v>
      </c>
      <c r="R79" s="32">
        <v>13</v>
      </c>
      <c r="S79" s="232"/>
    </row>
    <row r="80" spans="2:24" x14ac:dyDescent="0.25">
      <c r="B80" s="28"/>
      <c r="C80" s="627"/>
      <c r="D80" s="28" t="s">
        <v>26</v>
      </c>
      <c r="E80" s="28" t="s">
        <v>89</v>
      </c>
      <c r="F80" s="28" t="s">
        <v>33</v>
      </c>
      <c r="G80" s="28"/>
      <c r="H80" s="33"/>
      <c r="I80" s="442">
        <v>33</v>
      </c>
      <c r="J80" s="33"/>
      <c r="K80" s="33"/>
      <c r="L80" s="33"/>
      <c r="M80" s="33"/>
      <c r="N80" s="33"/>
      <c r="O80" s="33"/>
      <c r="P80" s="33"/>
      <c r="Q80" s="33"/>
      <c r="R80" s="33">
        <v>33</v>
      </c>
      <c r="S80" s="232"/>
    </row>
    <row r="81" spans="2:24" x14ac:dyDescent="0.25">
      <c r="B81" s="30"/>
      <c r="C81" s="628"/>
      <c r="D81" s="30" t="s">
        <v>27</v>
      </c>
      <c r="E81" s="28" t="s">
        <v>89</v>
      </c>
      <c r="F81" s="28" t="s">
        <v>33</v>
      </c>
      <c r="G81" s="28"/>
      <c r="H81" s="33"/>
      <c r="I81" s="442"/>
      <c r="J81" s="33"/>
      <c r="K81" s="33"/>
      <c r="L81" s="33"/>
      <c r="M81" s="33"/>
      <c r="N81" s="33"/>
      <c r="O81" s="33"/>
      <c r="P81" s="33"/>
      <c r="Q81" s="33"/>
      <c r="R81" s="33"/>
      <c r="S81" s="232"/>
    </row>
    <row r="82" spans="2:24" x14ac:dyDescent="0.25">
      <c r="B82" s="26"/>
      <c r="C82" s="626" t="s">
        <v>90</v>
      </c>
      <c r="D82" s="26" t="s">
        <v>23</v>
      </c>
      <c r="E82" s="26" t="s">
        <v>91</v>
      </c>
      <c r="F82" s="27" t="s">
        <v>33</v>
      </c>
      <c r="G82" s="26"/>
      <c r="H82" s="32"/>
      <c r="I82" s="441"/>
      <c r="J82" s="32"/>
      <c r="K82" s="32"/>
      <c r="L82" s="32"/>
      <c r="M82" s="32"/>
      <c r="N82" s="32"/>
      <c r="O82" s="32"/>
      <c r="P82" s="32"/>
      <c r="Q82" s="32"/>
      <c r="R82" s="32"/>
      <c r="S82" s="232"/>
    </row>
    <row r="83" spans="2:24" x14ac:dyDescent="0.25">
      <c r="B83" s="28"/>
      <c r="C83" s="627"/>
      <c r="D83" s="28" t="s">
        <v>26</v>
      </c>
      <c r="E83" s="28" t="s">
        <v>91</v>
      </c>
      <c r="F83" s="28" t="s">
        <v>33</v>
      </c>
      <c r="G83" s="28"/>
      <c r="H83" s="33"/>
      <c r="I83" s="442"/>
      <c r="J83" s="33"/>
      <c r="K83" s="33"/>
      <c r="L83" s="33"/>
      <c r="M83" s="33"/>
      <c r="N83" s="33"/>
      <c r="O83" s="33"/>
      <c r="P83" s="33"/>
      <c r="Q83" s="33"/>
      <c r="R83" s="33"/>
      <c r="S83" s="232"/>
    </row>
    <row r="84" spans="2:24" x14ac:dyDescent="0.25">
      <c r="B84" s="30"/>
      <c r="C84" s="628"/>
      <c r="D84" s="30" t="s">
        <v>27</v>
      </c>
      <c r="E84" s="28" t="s">
        <v>91</v>
      </c>
      <c r="F84" s="28" t="s">
        <v>33</v>
      </c>
      <c r="G84" s="28"/>
      <c r="H84" s="33"/>
      <c r="I84" s="442">
        <v>1</v>
      </c>
      <c r="J84" s="33"/>
      <c r="K84" s="33"/>
      <c r="L84" s="33"/>
      <c r="M84" s="33"/>
      <c r="N84" s="33"/>
      <c r="O84" s="33"/>
      <c r="P84" s="33"/>
      <c r="Q84" s="33">
        <v>1</v>
      </c>
      <c r="R84" s="33"/>
      <c r="S84" s="232"/>
    </row>
    <row r="85" spans="2:24" x14ac:dyDescent="0.25">
      <c r="B85" s="26"/>
      <c r="C85" s="626" t="s">
        <v>92</v>
      </c>
      <c r="D85" s="26" t="s">
        <v>23</v>
      </c>
      <c r="E85" s="26" t="s">
        <v>93</v>
      </c>
      <c r="F85" s="27">
        <v>3287</v>
      </c>
      <c r="G85" s="26">
        <v>6.1</v>
      </c>
      <c r="H85" s="32" t="s">
        <v>94</v>
      </c>
      <c r="I85" s="441">
        <v>28</v>
      </c>
      <c r="J85" s="32"/>
      <c r="K85" s="32"/>
      <c r="L85" s="32"/>
      <c r="M85" s="32"/>
      <c r="N85" s="32"/>
      <c r="O85" s="32"/>
      <c r="P85" s="32"/>
      <c r="Q85" s="32">
        <v>24</v>
      </c>
      <c r="R85" s="32">
        <v>4</v>
      </c>
      <c r="S85" s="232"/>
    </row>
    <row r="86" spans="2:24" x14ac:dyDescent="0.25">
      <c r="B86" s="28"/>
      <c r="C86" s="627"/>
      <c r="D86" s="28" t="s">
        <v>26</v>
      </c>
      <c r="E86" s="28" t="s">
        <v>93</v>
      </c>
      <c r="F86" s="28">
        <v>3287</v>
      </c>
      <c r="G86" s="28">
        <v>6.1</v>
      </c>
      <c r="H86" s="33" t="s">
        <v>94</v>
      </c>
      <c r="I86" s="442">
        <v>8</v>
      </c>
      <c r="J86" s="33"/>
      <c r="K86" s="33"/>
      <c r="L86" s="33"/>
      <c r="M86" s="33"/>
      <c r="N86" s="33"/>
      <c r="O86" s="33"/>
      <c r="P86" s="33"/>
      <c r="Q86" s="33">
        <v>27</v>
      </c>
      <c r="R86" s="33">
        <v>8</v>
      </c>
      <c r="S86" s="232"/>
    </row>
    <row r="87" spans="2:24" x14ac:dyDescent="0.25">
      <c r="B87" s="30"/>
      <c r="C87" s="628"/>
      <c r="D87" s="30" t="s">
        <v>27</v>
      </c>
      <c r="E87" s="28" t="s">
        <v>93</v>
      </c>
      <c r="F87" s="28">
        <v>3288</v>
      </c>
      <c r="G87" s="28">
        <v>6.1</v>
      </c>
      <c r="H87" s="33" t="s">
        <v>94</v>
      </c>
      <c r="I87" s="442">
        <v>157</v>
      </c>
      <c r="J87" s="33"/>
      <c r="K87" s="33">
        <v>4</v>
      </c>
      <c r="L87" s="33"/>
      <c r="M87" s="33"/>
      <c r="N87" s="33"/>
      <c r="O87" s="33"/>
      <c r="P87" s="33"/>
      <c r="Q87" s="33">
        <v>126</v>
      </c>
      <c r="R87" s="33">
        <v>31</v>
      </c>
      <c r="S87" s="232">
        <v>4</v>
      </c>
    </row>
    <row r="88" spans="2:24" s="231" customFormat="1" x14ac:dyDescent="0.25">
      <c r="B88" s="232"/>
      <c r="C88" s="235" t="str">
        <f>$C$89</f>
        <v>Smelter waste containing prescribed waste.</v>
      </c>
      <c r="D88" s="232" t="s">
        <v>386</v>
      </c>
      <c r="E88" s="232" t="s">
        <v>96</v>
      </c>
      <c r="F88" s="232"/>
      <c r="G88" s="232"/>
      <c r="H88" s="232"/>
      <c r="I88" s="444"/>
      <c r="J88" s="232"/>
      <c r="K88" s="232">
        <v>651</v>
      </c>
      <c r="L88" s="232"/>
      <c r="M88" s="232"/>
      <c r="N88" s="232"/>
      <c r="O88" s="232"/>
      <c r="P88" s="232"/>
      <c r="Q88" s="232"/>
      <c r="R88" s="232"/>
      <c r="S88" s="232">
        <v>651</v>
      </c>
      <c r="U88"/>
      <c r="V88"/>
      <c r="W88"/>
      <c r="X88"/>
    </row>
    <row r="89" spans="2:24" x14ac:dyDescent="0.25">
      <c r="B89" s="35"/>
      <c r="C89" s="36" t="s">
        <v>95</v>
      </c>
      <c r="D89" s="37" t="s">
        <v>27</v>
      </c>
      <c r="E89" s="37" t="s">
        <v>96</v>
      </c>
      <c r="F89" s="38">
        <v>3077</v>
      </c>
      <c r="G89" s="38">
        <v>9</v>
      </c>
      <c r="H89" s="39"/>
      <c r="I89" s="445">
        <v>6819</v>
      </c>
      <c r="J89" s="39">
        <v>31</v>
      </c>
      <c r="K89" s="39">
        <v>11973</v>
      </c>
      <c r="L89" s="39"/>
      <c r="M89" s="39"/>
      <c r="N89" s="39"/>
      <c r="O89" s="39"/>
      <c r="P89" s="39">
        <v>9561</v>
      </c>
      <c r="Q89" s="39">
        <v>26</v>
      </c>
      <c r="R89" s="39">
        <v>7</v>
      </c>
      <c r="S89" s="236">
        <v>9229</v>
      </c>
    </row>
    <row r="90" spans="2:24" x14ac:dyDescent="0.25">
      <c r="B90" s="40" t="s">
        <v>97</v>
      </c>
      <c r="C90" s="41" t="s">
        <v>98</v>
      </c>
      <c r="D90" s="42"/>
      <c r="E90" s="42"/>
      <c r="F90" s="42"/>
      <c r="G90" s="42"/>
      <c r="H90" s="43"/>
      <c r="I90" s="446">
        <f>SUM(I91:I99)</f>
        <v>104</v>
      </c>
      <c r="J90" s="43">
        <f t="shared" ref="J90:S90" si="4">SUM(J91:J99)</f>
        <v>0</v>
      </c>
      <c r="K90" s="43">
        <f t="shared" si="4"/>
        <v>2</v>
      </c>
      <c r="L90" s="43">
        <f t="shared" si="4"/>
        <v>0</v>
      </c>
      <c r="M90" s="43">
        <f t="shared" si="4"/>
        <v>0</v>
      </c>
      <c r="N90" s="43">
        <f t="shared" si="4"/>
        <v>0</v>
      </c>
      <c r="O90" s="43">
        <f t="shared" si="4"/>
        <v>0</v>
      </c>
      <c r="P90" s="43">
        <f t="shared" si="4"/>
        <v>0</v>
      </c>
      <c r="Q90" s="43">
        <f t="shared" si="4"/>
        <v>104</v>
      </c>
      <c r="R90" s="43">
        <f t="shared" si="4"/>
        <v>0</v>
      </c>
      <c r="S90" s="236">
        <f t="shared" si="4"/>
        <v>2</v>
      </c>
    </row>
    <row r="91" spans="2:24" x14ac:dyDescent="0.25">
      <c r="B91" s="26"/>
      <c r="C91" s="627" t="s">
        <v>99</v>
      </c>
      <c r="D91" s="28" t="s">
        <v>23</v>
      </c>
      <c r="E91" s="28" t="s">
        <v>100</v>
      </c>
      <c r="F91" s="29">
        <v>3139</v>
      </c>
      <c r="G91" s="28">
        <v>5.0999999999999996</v>
      </c>
      <c r="H91" s="33" t="s">
        <v>25</v>
      </c>
      <c r="I91" s="442">
        <v>13</v>
      </c>
      <c r="J91" s="33"/>
      <c r="K91" s="33">
        <v>1</v>
      </c>
      <c r="L91" s="33"/>
      <c r="M91" s="33"/>
      <c r="N91" s="33"/>
      <c r="O91" s="33"/>
      <c r="P91" s="33"/>
      <c r="Q91" s="33">
        <v>13</v>
      </c>
      <c r="R91" s="33"/>
      <c r="S91" s="232">
        <v>1</v>
      </c>
    </row>
    <row r="92" spans="2:24" x14ac:dyDescent="0.25">
      <c r="B92" s="28"/>
      <c r="C92" s="627"/>
      <c r="D92" s="28" t="s">
        <v>26</v>
      </c>
      <c r="E92" s="28" t="s">
        <v>100</v>
      </c>
      <c r="F92" s="28">
        <v>3139</v>
      </c>
      <c r="G92" s="28">
        <v>5.0999999999999996</v>
      </c>
      <c r="H92" s="33" t="s">
        <v>25</v>
      </c>
      <c r="I92" s="442">
        <v>51</v>
      </c>
      <c r="J92" s="33"/>
      <c r="K92" s="33"/>
      <c r="L92" s="33"/>
      <c r="M92" s="33"/>
      <c r="N92" s="33"/>
      <c r="O92" s="33"/>
      <c r="P92" s="33"/>
      <c r="Q92" s="33">
        <v>51</v>
      </c>
      <c r="R92" s="33"/>
      <c r="S92" s="232"/>
    </row>
    <row r="93" spans="2:24" x14ac:dyDescent="0.25">
      <c r="B93" s="30"/>
      <c r="C93" s="628"/>
      <c r="D93" s="30" t="s">
        <v>27</v>
      </c>
      <c r="E93" s="28" t="s">
        <v>100</v>
      </c>
      <c r="F93" s="28">
        <v>1479</v>
      </c>
      <c r="G93" s="28">
        <v>5.0999999999999996</v>
      </c>
      <c r="H93" s="33" t="s">
        <v>25</v>
      </c>
      <c r="I93" s="442">
        <v>34</v>
      </c>
      <c r="J93" s="33"/>
      <c r="K93" s="33">
        <v>1</v>
      </c>
      <c r="L93" s="33"/>
      <c r="M93" s="33"/>
      <c r="N93" s="33"/>
      <c r="O93" s="33"/>
      <c r="P93" s="33"/>
      <c r="Q93" s="33">
        <v>34</v>
      </c>
      <c r="R93" s="33"/>
      <c r="S93" s="232">
        <v>1</v>
      </c>
    </row>
    <row r="94" spans="2:24" x14ac:dyDescent="0.25">
      <c r="B94" s="26"/>
      <c r="C94" s="626" t="s">
        <v>101</v>
      </c>
      <c r="D94" s="26" t="s">
        <v>23</v>
      </c>
      <c r="E94" s="26" t="s">
        <v>102</v>
      </c>
      <c r="F94" s="27" t="s">
        <v>33</v>
      </c>
      <c r="G94" s="26"/>
      <c r="H94" s="32"/>
      <c r="I94" s="441"/>
      <c r="J94" s="32"/>
      <c r="K94" s="32"/>
      <c r="L94" s="32"/>
      <c r="M94" s="32"/>
      <c r="N94" s="32"/>
      <c r="O94" s="32"/>
      <c r="P94" s="32"/>
      <c r="Q94" s="32"/>
      <c r="R94" s="32"/>
      <c r="S94" s="232"/>
    </row>
    <row r="95" spans="2:24" x14ac:dyDescent="0.25">
      <c r="B95" s="28"/>
      <c r="C95" s="627"/>
      <c r="D95" s="28" t="s">
        <v>26</v>
      </c>
      <c r="E95" s="28" t="s">
        <v>102</v>
      </c>
      <c r="F95" s="28" t="s">
        <v>33</v>
      </c>
      <c r="G95" s="28"/>
      <c r="H95" s="33"/>
      <c r="I95" s="442"/>
      <c r="J95" s="33"/>
      <c r="K95" s="33"/>
      <c r="L95" s="33"/>
      <c r="M95" s="33"/>
      <c r="N95" s="33"/>
      <c r="O95" s="33"/>
      <c r="P95" s="33"/>
      <c r="Q95" s="33"/>
      <c r="R95" s="33"/>
      <c r="S95" s="232"/>
    </row>
    <row r="96" spans="2:24" x14ac:dyDescent="0.25">
      <c r="B96" s="30"/>
      <c r="C96" s="628"/>
      <c r="D96" s="30" t="s">
        <v>27</v>
      </c>
      <c r="E96" s="28" t="s">
        <v>102</v>
      </c>
      <c r="F96" s="28" t="s">
        <v>33</v>
      </c>
      <c r="G96" s="28"/>
      <c r="H96" s="33"/>
      <c r="I96" s="442"/>
      <c r="J96" s="33"/>
      <c r="K96" s="33"/>
      <c r="L96" s="33"/>
      <c r="M96" s="33"/>
      <c r="N96" s="33"/>
      <c r="O96" s="33"/>
      <c r="P96" s="33"/>
      <c r="Q96" s="33"/>
      <c r="R96" s="33"/>
      <c r="S96" s="232"/>
    </row>
    <row r="97" spans="2:24" x14ac:dyDescent="0.25">
      <c r="B97" s="26"/>
      <c r="C97" s="626" t="s">
        <v>103</v>
      </c>
      <c r="D97" s="26" t="s">
        <v>23</v>
      </c>
      <c r="E97" s="26" t="s">
        <v>104</v>
      </c>
      <c r="F97" s="27" t="s">
        <v>33</v>
      </c>
      <c r="G97" s="26"/>
      <c r="H97" s="32"/>
      <c r="I97" s="441">
        <v>3</v>
      </c>
      <c r="J97" s="32"/>
      <c r="K97" s="32"/>
      <c r="L97" s="32"/>
      <c r="M97" s="32"/>
      <c r="N97" s="32"/>
      <c r="O97" s="32"/>
      <c r="P97" s="32"/>
      <c r="Q97" s="32">
        <v>3</v>
      </c>
      <c r="R97" s="32"/>
      <c r="S97" s="232"/>
    </row>
    <row r="98" spans="2:24" x14ac:dyDescent="0.25">
      <c r="B98" s="28"/>
      <c r="C98" s="627"/>
      <c r="D98" s="28" t="s">
        <v>26</v>
      </c>
      <c r="E98" s="28" t="s">
        <v>104</v>
      </c>
      <c r="F98" s="28" t="s">
        <v>33</v>
      </c>
      <c r="G98" s="28"/>
      <c r="H98" s="33"/>
      <c r="I98" s="442">
        <v>2</v>
      </c>
      <c r="J98" s="33"/>
      <c r="K98" s="33"/>
      <c r="L98" s="33"/>
      <c r="M98" s="33"/>
      <c r="N98" s="33"/>
      <c r="O98" s="33"/>
      <c r="P98" s="33"/>
      <c r="Q98" s="33">
        <v>2</v>
      </c>
      <c r="R98" s="33"/>
      <c r="S98" s="232"/>
    </row>
    <row r="99" spans="2:24" x14ac:dyDescent="0.25">
      <c r="B99" s="30"/>
      <c r="C99" s="628"/>
      <c r="D99" s="30" t="s">
        <v>27</v>
      </c>
      <c r="E99" s="28" t="s">
        <v>104</v>
      </c>
      <c r="F99" s="28" t="s">
        <v>33</v>
      </c>
      <c r="G99" s="28"/>
      <c r="H99" s="33"/>
      <c r="I99" s="442">
        <v>1</v>
      </c>
      <c r="J99" s="33"/>
      <c r="K99" s="33"/>
      <c r="L99" s="33"/>
      <c r="M99" s="33"/>
      <c r="N99" s="33"/>
      <c r="O99" s="33"/>
      <c r="P99" s="33"/>
      <c r="Q99" s="33">
        <v>1</v>
      </c>
      <c r="R99" s="33"/>
      <c r="S99" s="232"/>
    </row>
    <row r="100" spans="2:24" x14ac:dyDescent="0.25">
      <c r="B100" s="40" t="s">
        <v>105</v>
      </c>
      <c r="C100" s="41" t="s">
        <v>106</v>
      </c>
      <c r="D100" s="42"/>
      <c r="E100" s="42"/>
      <c r="F100" s="42"/>
      <c r="G100" s="42"/>
      <c r="H100" s="43"/>
      <c r="I100" s="446">
        <f>SUM(I101:I116)</f>
        <v>21071</v>
      </c>
      <c r="J100" s="43">
        <f t="shared" ref="J100:S100" si="5">SUM(J101:J116)</f>
        <v>1953</v>
      </c>
      <c r="K100" s="43">
        <f t="shared" si="5"/>
        <v>2919</v>
      </c>
      <c r="L100" s="43">
        <f t="shared" si="5"/>
        <v>0</v>
      </c>
      <c r="M100" s="43">
        <f t="shared" si="5"/>
        <v>28</v>
      </c>
      <c r="N100" s="43">
        <f t="shared" si="5"/>
        <v>5488</v>
      </c>
      <c r="O100" s="43">
        <f t="shared" si="5"/>
        <v>0</v>
      </c>
      <c r="P100" s="43">
        <f t="shared" si="5"/>
        <v>32</v>
      </c>
      <c r="Q100" s="43">
        <f t="shared" si="5"/>
        <v>9040</v>
      </c>
      <c r="R100" s="43">
        <f t="shared" si="5"/>
        <v>7338</v>
      </c>
      <c r="S100" s="236">
        <f t="shared" si="5"/>
        <v>4017</v>
      </c>
    </row>
    <row r="101" spans="2:24" x14ac:dyDescent="0.25">
      <c r="B101" s="26"/>
      <c r="C101" s="626" t="s">
        <v>107</v>
      </c>
      <c r="D101" s="45" t="s">
        <v>23</v>
      </c>
      <c r="E101" s="45" t="s">
        <v>108</v>
      </c>
      <c r="F101" s="27" t="s">
        <v>33</v>
      </c>
      <c r="G101" s="45"/>
      <c r="H101" s="45"/>
      <c r="I101" s="447">
        <v>3903</v>
      </c>
      <c r="J101" s="45">
        <v>571</v>
      </c>
      <c r="K101" s="45">
        <v>920</v>
      </c>
      <c r="L101" s="45"/>
      <c r="M101" s="45"/>
      <c r="N101" s="45"/>
      <c r="O101" s="45"/>
      <c r="P101" s="45"/>
      <c r="Q101" s="45"/>
      <c r="R101" s="45"/>
      <c r="S101" s="236">
        <v>113</v>
      </c>
    </row>
    <row r="102" spans="2:24" s="231" customFormat="1" x14ac:dyDescent="0.25">
      <c r="B102" s="232"/>
      <c r="C102" s="627"/>
      <c r="D102" s="236" t="s">
        <v>386</v>
      </c>
      <c r="E102" s="236" t="s">
        <v>108</v>
      </c>
      <c r="F102" s="234"/>
      <c r="G102" s="236"/>
      <c r="H102" s="236"/>
      <c r="I102" s="448"/>
      <c r="J102" s="236"/>
      <c r="K102" s="236">
        <v>113</v>
      </c>
      <c r="L102" s="236"/>
      <c r="M102" s="236"/>
      <c r="N102" s="236">
        <v>557</v>
      </c>
      <c r="O102" s="236"/>
      <c r="P102" s="236">
        <v>27</v>
      </c>
      <c r="Q102" s="236">
        <v>472</v>
      </c>
      <c r="R102" s="236">
        <v>3082</v>
      </c>
      <c r="S102" s="236">
        <v>1256</v>
      </c>
      <c r="U102"/>
      <c r="V102"/>
      <c r="W102"/>
      <c r="X102"/>
    </row>
    <row r="103" spans="2:24" x14ac:dyDescent="0.25">
      <c r="B103" s="28"/>
      <c r="C103" s="627"/>
      <c r="D103" s="46" t="s">
        <v>26</v>
      </c>
      <c r="E103" s="46" t="s">
        <v>108</v>
      </c>
      <c r="F103" s="28" t="s">
        <v>33</v>
      </c>
      <c r="G103" s="46"/>
      <c r="H103" s="46"/>
      <c r="I103" s="449">
        <v>514</v>
      </c>
      <c r="J103" s="46"/>
      <c r="K103" s="46">
        <v>22</v>
      </c>
      <c r="L103" s="46"/>
      <c r="M103" s="46"/>
      <c r="N103" s="46">
        <v>34</v>
      </c>
      <c r="O103" s="46"/>
      <c r="P103" s="46">
        <v>0</v>
      </c>
      <c r="Q103" s="46">
        <v>50</v>
      </c>
      <c r="R103" s="46">
        <v>444</v>
      </c>
      <c r="S103" s="236">
        <v>8</v>
      </c>
    </row>
    <row r="104" spans="2:24" x14ac:dyDescent="0.25">
      <c r="B104" s="28"/>
      <c r="C104" s="627"/>
      <c r="D104" s="28" t="s">
        <v>27</v>
      </c>
      <c r="E104" s="46" t="s">
        <v>108</v>
      </c>
      <c r="F104" s="28" t="s">
        <v>33</v>
      </c>
      <c r="G104" s="46"/>
      <c r="H104" s="46"/>
      <c r="I104" s="449">
        <v>466</v>
      </c>
      <c r="J104" s="46"/>
      <c r="K104" s="46">
        <v>25</v>
      </c>
      <c r="L104" s="46"/>
      <c r="M104" s="46">
        <v>10</v>
      </c>
      <c r="N104" s="46">
        <v>66</v>
      </c>
      <c r="O104" s="46"/>
      <c r="P104" s="46"/>
      <c r="Q104" s="46">
        <v>44</v>
      </c>
      <c r="R104" s="46">
        <v>369</v>
      </c>
      <c r="S104" s="236">
        <v>2</v>
      </c>
    </row>
    <row r="105" spans="2:24" x14ac:dyDescent="0.25">
      <c r="B105" s="47"/>
      <c r="C105" s="623" t="s">
        <v>109</v>
      </c>
      <c r="D105" s="45" t="s">
        <v>23</v>
      </c>
      <c r="E105" s="45" t="s">
        <v>110</v>
      </c>
      <c r="F105" s="27" t="s">
        <v>33</v>
      </c>
      <c r="G105" s="45"/>
      <c r="H105" s="45"/>
      <c r="I105" s="447">
        <v>3024</v>
      </c>
      <c r="J105" s="45"/>
      <c r="K105" s="45">
        <v>374</v>
      </c>
      <c r="L105" s="45"/>
      <c r="M105" s="45"/>
      <c r="N105" s="45">
        <v>558</v>
      </c>
      <c r="O105" s="45"/>
      <c r="P105" s="45"/>
      <c r="Q105" s="45">
        <v>662</v>
      </c>
      <c r="R105" s="45">
        <v>1973</v>
      </c>
      <c r="S105" s="236">
        <v>205</v>
      </c>
    </row>
    <row r="106" spans="2:24" s="231" customFormat="1" x14ac:dyDescent="0.25">
      <c r="B106" s="232"/>
      <c r="C106" s="624"/>
      <c r="D106" s="236" t="s">
        <v>386</v>
      </c>
      <c r="E106" s="236" t="s">
        <v>110</v>
      </c>
      <c r="F106" s="234"/>
      <c r="G106" s="236"/>
      <c r="H106" s="236"/>
      <c r="I106" s="448">
        <v>495</v>
      </c>
      <c r="J106" s="236"/>
      <c r="K106" s="236">
        <v>44</v>
      </c>
      <c r="L106" s="236"/>
      <c r="M106" s="236"/>
      <c r="N106" s="236"/>
      <c r="O106" s="236"/>
      <c r="P106" s="236"/>
      <c r="Q106" s="236"/>
      <c r="R106" s="236"/>
      <c r="S106" s="236">
        <v>44</v>
      </c>
      <c r="U106"/>
      <c r="V106"/>
      <c r="W106"/>
      <c r="X106"/>
    </row>
    <row r="107" spans="2:24" x14ac:dyDescent="0.25">
      <c r="B107" s="48"/>
      <c r="C107" s="624"/>
      <c r="D107" s="46" t="s">
        <v>26</v>
      </c>
      <c r="E107" s="46" t="s">
        <v>110</v>
      </c>
      <c r="F107" s="28" t="s">
        <v>33</v>
      </c>
      <c r="G107" s="46"/>
      <c r="H107" s="46"/>
      <c r="I107" s="449">
        <v>235</v>
      </c>
      <c r="J107" s="46"/>
      <c r="K107" s="46">
        <v>36</v>
      </c>
      <c r="L107" s="46"/>
      <c r="M107" s="46"/>
      <c r="N107" s="46">
        <v>20</v>
      </c>
      <c r="O107" s="46"/>
      <c r="P107" s="46"/>
      <c r="Q107" s="46">
        <v>536</v>
      </c>
      <c r="R107" s="46">
        <v>180</v>
      </c>
      <c r="S107" s="236">
        <v>30</v>
      </c>
    </row>
    <row r="108" spans="2:24" x14ac:dyDescent="0.25">
      <c r="B108" s="49"/>
      <c r="C108" s="625"/>
      <c r="D108" s="30" t="s">
        <v>27</v>
      </c>
      <c r="E108" s="30" t="s">
        <v>110</v>
      </c>
      <c r="F108" s="30" t="s">
        <v>33</v>
      </c>
      <c r="G108" s="50"/>
      <c r="H108" s="50"/>
      <c r="I108" s="450">
        <v>340</v>
      </c>
      <c r="J108" s="50"/>
      <c r="K108" s="50">
        <v>6</v>
      </c>
      <c r="L108" s="50"/>
      <c r="M108" s="50">
        <v>17</v>
      </c>
      <c r="N108" s="50">
        <v>81</v>
      </c>
      <c r="O108" s="50"/>
      <c r="P108" s="50">
        <v>1</v>
      </c>
      <c r="Q108" s="50">
        <v>42</v>
      </c>
      <c r="R108" s="50">
        <v>198</v>
      </c>
      <c r="S108" s="236">
        <v>7</v>
      </c>
    </row>
    <row r="109" spans="2:24" x14ac:dyDescent="0.25">
      <c r="B109" s="47"/>
      <c r="C109" s="623" t="s">
        <v>111</v>
      </c>
      <c r="D109" s="45" t="s">
        <v>23</v>
      </c>
      <c r="E109" s="45" t="s">
        <v>112</v>
      </c>
      <c r="F109" s="27" t="s">
        <v>33</v>
      </c>
      <c r="G109" s="45"/>
      <c r="H109" s="45"/>
      <c r="I109" s="447">
        <v>8816</v>
      </c>
      <c r="J109" s="45">
        <v>1360</v>
      </c>
      <c r="K109" s="45">
        <v>1026</v>
      </c>
      <c r="L109" s="45"/>
      <c r="M109" s="45"/>
      <c r="N109" s="45">
        <v>35</v>
      </c>
      <c r="O109" s="45"/>
      <c r="P109" s="45"/>
      <c r="Q109" s="45">
        <v>17</v>
      </c>
      <c r="R109" s="45"/>
      <c r="S109" s="236">
        <v>65</v>
      </c>
    </row>
    <row r="110" spans="2:24" s="231" customFormat="1" x14ac:dyDescent="0.25">
      <c r="B110" s="232"/>
      <c r="C110" s="624"/>
      <c r="D110" s="236" t="s">
        <v>386</v>
      </c>
      <c r="E110" s="236" t="s">
        <v>112</v>
      </c>
      <c r="F110" s="234"/>
      <c r="G110" s="236"/>
      <c r="H110" s="236"/>
      <c r="I110" s="448"/>
      <c r="J110" s="236"/>
      <c r="K110" s="236">
        <v>117</v>
      </c>
      <c r="L110" s="236"/>
      <c r="M110" s="236"/>
      <c r="N110" s="236">
        <v>3276</v>
      </c>
      <c r="O110" s="236"/>
      <c r="P110" s="236">
        <v>2</v>
      </c>
      <c r="Q110" s="236">
        <v>5323</v>
      </c>
      <c r="R110" s="236">
        <v>440</v>
      </c>
      <c r="S110" s="236">
        <v>2161</v>
      </c>
      <c r="U110"/>
      <c r="V110"/>
      <c r="W110"/>
      <c r="X110"/>
    </row>
    <row r="111" spans="2:24" x14ac:dyDescent="0.25">
      <c r="B111" s="48"/>
      <c r="C111" s="624"/>
      <c r="D111" s="46" t="s">
        <v>26</v>
      </c>
      <c r="E111" s="46" t="s">
        <v>112</v>
      </c>
      <c r="F111" s="28" t="s">
        <v>33</v>
      </c>
      <c r="G111" s="46"/>
      <c r="H111" s="46"/>
      <c r="I111" s="449">
        <v>1471</v>
      </c>
      <c r="J111" s="46"/>
      <c r="K111" s="46">
        <v>85</v>
      </c>
      <c r="L111" s="46"/>
      <c r="M111" s="46"/>
      <c r="N111" s="46">
        <v>581</v>
      </c>
      <c r="O111" s="46"/>
      <c r="P111" s="46">
        <v>1</v>
      </c>
      <c r="Q111" s="46">
        <v>466</v>
      </c>
      <c r="R111" s="46">
        <v>475</v>
      </c>
      <c r="S111" s="236">
        <v>33</v>
      </c>
    </row>
    <row r="112" spans="2:24" x14ac:dyDescent="0.25">
      <c r="B112" s="49"/>
      <c r="C112" s="625"/>
      <c r="D112" s="30" t="s">
        <v>27</v>
      </c>
      <c r="E112" s="30" t="s">
        <v>112</v>
      </c>
      <c r="F112" s="30" t="s">
        <v>33</v>
      </c>
      <c r="G112" s="50"/>
      <c r="H112" s="50"/>
      <c r="I112" s="450">
        <v>1531</v>
      </c>
      <c r="J112" s="50"/>
      <c r="K112" s="50">
        <v>112</v>
      </c>
      <c r="L112" s="50"/>
      <c r="M112" s="50">
        <v>1</v>
      </c>
      <c r="N112" s="50">
        <v>172</v>
      </c>
      <c r="O112" s="50"/>
      <c r="P112" s="50"/>
      <c r="Q112" s="50">
        <v>1286</v>
      </c>
      <c r="R112" s="50">
        <v>121</v>
      </c>
      <c r="S112" s="236">
        <v>63</v>
      </c>
    </row>
    <row r="113" spans="2:24" x14ac:dyDescent="0.25">
      <c r="B113" s="47"/>
      <c r="C113" s="623" t="s">
        <v>113</v>
      </c>
      <c r="D113" s="45" t="s">
        <v>23</v>
      </c>
      <c r="E113" s="45" t="s">
        <v>114</v>
      </c>
      <c r="F113" s="27" t="s">
        <v>33</v>
      </c>
      <c r="G113" s="45"/>
      <c r="H113" s="45"/>
      <c r="I113" s="447">
        <v>123</v>
      </c>
      <c r="J113" s="45">
        <v>22</v>
      </c>
      <c r="K113" s="45">
        <v>17</v>
      </c>
      <c r="L113" s="45"/>
      <c r="M113" s="45"/>
      <c r="N113" s="45">
        <v>7</v>
      </c>
      <c r="O113" s="45"/>
      <c r="P113" s="45"/>
      <c r="Q113" s="45"/>
      <c r="R113" s="45"/>
      <c r="S113" s="236"/>
    </row>
    <row r="114" spans="2:24" s="231" customFormat="1" x14ac:dyDescent="0.25">
      <c r="B114" s="232"/>
      <c r="C114" s="624"/>
      <c r="D114" s="236" t="s">
        <v>386</v>
      </c>
      <c r="E114" s="236" t="s">
        <v>114</v>
      </c>
      <c r="F114" s="234"/>
      <c r="G114" s="236"/>
      <c r="H114" s="236"/>
      <c r="I114" s="448"/>
      <c r="J114" s="236"/>
      <c r="K114" s="236">
        <v>7</v>
      </c>
      <c r="L114" s="236"/>
      <c r="M114" s="236"/>
      <c r="N114" s="236">
        <v>63</v>
      </c>
      <c r="O114" s="236"/>
      <c r="P114" s="236"/>
      <c r="Q114" s="236">
        <v>58</v>
      </c>
      <c r="R114" s="236">
        <v>18</v>
      </c>
      <c r="S114" s="236">
        <v>23</v>
      </c>
      <c r="U114"/>
      <c r="V114"/>
      <c r="W114"/>
      <c r="X114"/>
    </row>
    <row r="115" spans="2:24" x14ac:dyDescent="0.25">
      <c r="B115" s="48"/>
      <c r="C115" s="624"/>
      <c r="D115" s="46" t="s">
        <v>26</v>
      </c>
      <c r="E115" s="46" t="s">
        <v>114</v>
      </c>
      <c r="F115" s="28" t="s">
        <v>33</v>
      </c>
      <c r="G115" s="46"/>
      <c r="H115" s="46"/>
      <c r="I115" s="449">
        <v>95</v>
      </c>
      <c r="J115" s="46"/>
      <c r="K115" s="46"/>
      <c r="L115" s="46"/>
      <c r="M115" s="46"/>
      <c r="N115" s="46">
        <v>24</v>
      </c>
      <c r="O115" s="46"/>
      <c r="P115" s="46">
        <v>1</v>
      </c>
      <c r="Q115" s="46">
        <v>43</v>
      </c>
      <c r="R115" s="46">
        <v>27</v>
      </c>
      <c r="S115" s="236">
        <v>0</v>
      </c>
    </row>
    <row r="116" spans="2:24" x14ac:dyDescent="0.25">
      <c r="B116" s="49"/>
      <c r="C116" s="625"/>
      <c r="D116" s="30" t="s">
        <v>27</v>
      </c>
      <c r="E116" s="30" t="s">
        <v>114</v>
      </c>
      <c r="F116" s="30" t="s">
        <v>33</v>
      </c>
      <c r="G116" s="50"/>
      <c r="H116" s="50"/>
      <c r="I116" s="450">
        <v>58</v>
      </c>
      <c r="J116" s="50"/>
      <c r="K116" s="50">
        <v>15</v>
      </c>
      <c r="L116" s="50"/>
      <c r="M116" s="50"/>
      <c r="N116" s="50">
        <v>14</v>
      </c>
      <c r="O116" s="50"/>
      <c r="P116" s="50"/>
      <c r="Q116" s="50">
        <v>41</v>
      </c>
      <c r="R116" s="50">
        <v>11</v>
      </c>
      <c r="S116" s="236">
        <v>7</v>
      </c>
    </row>
    <row r="117" spans="2:24" x14ac:dyDescent="0.25">
      <c r="B117" s="51" t="s">
        <v>115</v>
      </c>
      <c r="C117" s="52" t="s">
        <v>116</v>
      </c>
      <c r="D117" s="53"/>
      <c r="E117" s="54"/>
      <c r="F117" s="54"/>
      <c r="G117" s="54"/>
      <c r="H117" s="55"/>
      <c r="I117" s="451">
        <f>SUM(I118:I136)</f>
        <v>8388</v>
      </c>
      <c r="J117" s="55">
        <f t="shared" ref="J117:S117" si="6">SUM(J118:J136)</f>
        <v>288</v>
      </c>
      <c r="K117" s="55">
        <f t="shared" si="6"/>
        <v>1766</v>
      </c>
      <c r="L117" s="55">
        <f t="shared" si="6"/>
        <v>0</v>
      </c>
      <c r="M117" s="55">
        <f t="shared" si="6"/>
        <v>0</v>
      </c>
      <c r="N117" s="55">
        <f t="shared" si="6"/>
        <v>5285</v>
      </c>
      <c r="O117" s="55">
        <f t="shared" si="6"/>
        <v>0</v>
      </c>
      <c r="P117" s="55">
        <f t="shared" si="6"/>
        <v>18</v>
      </c>
      <c r="Q117" s="55">
        <f t="shared" si="6"/>
        <v>1995</v>
      </c>
      <c r="R117" s="55">
        <f t="shared" si="6"/>
        <v>61</v>
      </c>
      <c r="S117" s="236">
        <f t="shared" si="6"/>
        <v>1563</v>
      </c>
    </row>
    <row r="118" spans="2:24" x14ac:dyDescent="0.25">
      <c r="B118" s="26"/>
      <c r="C118" s="638" t="s">
        <v>117</v>
      </c>
      <c r="D118" s="45" t="s">
        <v>23</v>
      </c>
      <c r="E118" s="45" t="s">
        <v>118</v>
      </c>
      <c r="F118" s="45" t="s">
        <v>33</v>
      </c>
      <c r="G118" s="45">
        <v>3</v>
      </c>
      <c r="H118" s="45" t="s">
        <v>64</v>
      </c>
      <c r="I118" s="447">
        <v>1395</v>
      </c>
      <c r="J118" s="45"/>
      <c r="K118" s="45">
        <v>31</v>
      </c>
      <c r="L118" s="45"/>
      <c r="M118" s="45"/>
      <c r="N118" s="45"/>
      <c r="O118" s="45"/>
      <c r="P118" s="45"/>
      <c r="Q118" s="45"/>
      <c r="R118" s="45"/>
      <c r="S118" s="236"/>
    </row>
    <row r="119" spans="2:24" s="231" customFormat="1" x14ac:dyDescent="0.25">
      <c r="B119" s="232"/>
      <c r="C119" s="638"/>
      <c r="D119" s="236" t="s">
        <v>386</v>
      </c>
      <c r="E119" s="236" t="s">
        <v>118</v>
      </c>
      <c r="F119" s="236"/>
      <c r="G119" s="236"/>
      <c r="H119" s="236"/>
      <c r="I119" s="448">
        <v>18</v>
      </c>
      <c r="J119" s="236"/>
      <c r="K119" s="236">
        <v>63</v>
      </c>
      <c r="L119" s="236"/>
      <c r="M119" s="236"/>
      <c r="N119" s="236"/>
      <c r="O119" s="236"/>
      <c r="P119" s="236"/>
      <c r="Q119" s="236"/>
      <c r="R119" s="236"/>
      <c r="S119" s="236"/>
      <c r="U119"/>
      <c r="V119"/>
      <c r="W119"/>
      <c r="X119"/>
    </row>
    <row r="120" spans="2:24" x14ac:dyDescent="0.25">
      <c r="B120" s="30"/>
      <c r="C120" s="638"/>
      <c r="D120" s="50" t="s">
        <v>26</v>
      </c>
      <c r="E120" s="50" t="s">
        <v>118</v>
      </c>
      <c r="F120" s="50" t="s">
        <v>33</v>
      </c>
      <c r="G120" s="50">
        <v>3</v>
      </c>
      <c r="H120" s="50" t="s">
        <v>64</v>
      </c>
      <c r="I120" s="450">
        <v>13</v>
      </c>
      <c r="J120" s="50"/>
      <c r="K120" s="50"/>
      <c r="L120" s="50"/>
      <c r="M120" s="50"/>
      <c r="N120" s="50"/>
      <c r="O120" s="50"/>
      <c r="P120" s="50"/>
      <c r="Q120" s="50"/>
      <c r="R120" s="50"/>
      <c r="S120" s="236"/>
    </row>
    <row r="121" spans="2:24" x14ac:dyDescent="0.25">
      <c r="B121" s="26"/>
      <c r="C121" s="638" t="s">
        <v>119</v>
      </c>
      <c r="D121" s="45" t="s">
        <v>23</v>
      </c>
      <c r="E121" s="45" t="s">
        <v>120</v>
      </c>
      <c r="F121" s="45" t="s">
        <v>33</v>
      </c>
      <c r="G121" s="45"/>
      <c r="H121" s="45"/>
      <c r="I121" s="447">
        <v>4502</v>
      </c>
      <c r="J121" s="45">
        <v>196</v>
      </c>
      <c r="K121" s="45">
        <v>968</v>
      </c>
      <c r="L121" s="45"/>
      <c r="M121" s="45"/>
      <c r="N121" s="45">
        <v>3036</v>
      </c>
      <c r="O121" s="45"/>
      <c r="P121" s="45">
        <v>10</v>
      </c>
      <c r="Q121" s="45">
        <v>1541</v>
      </c>
      <c r="R121" s="45">
        <v>36</v>
      </c>
      <c r="S121" s="236">
        <v>1043</v>
      </c>
    </row>
    <row r="122" spans="2:24" s="231" customFormat="1" x14ac:dyDescent="0.25">
      <c r="B122" s="232"/>
      <c r="C122" s="638"/>
      <c r="D122" s="236" t="s">
        <v>386</v>
      </c>
      <c r="E122" s="236" t="s">
        <v>120</v>
      </c>
      <c r="F122" s="236"/>
      <c r="G122" s="236"/>
      <c r="H122" s="236"/>
      <c r="I122" s="448"/>
      <c r="J122" s="236"/>
      <c r="K122" s="236">
        <v>142</v>
      </c>
      <c r="L122" s="236"/>
      <c r="M122" s="236"/>
      <c r="N122" s="236">
        <v>29</v>
      </c>
      <c r="O122" s="236"/>
      <c r="P122" s="236"/>
      <c r="Q122" s="236"/>
      <c r="R122" s="236"/>
      <c r="S122" s="236">
        <v>113</v>
      </c>
      <c r="U122"/>
      <c r="V122"/>
      <c r="W122"/>
      <c r="X122"/>
    </row>
    <row r="123" spans="2:24" x14ac:dyDescent="0.25">
      <c r="B123" s="28"/>
      <c r="C123" s="638"/>
      <c r="D123" s="46" t="s">
        <v>26</v>
      </c>
      <c r="E123" s="46" t="s">
        <v>120</v>
      </c>
      <c r="F123" s="46" t="s">
        <v>33</v>
      </c>
      <c r="G123" s="46"/>
      <c r="H123" s="46"/>
      <c r="I123" s="449">
        <v>120</v>
      </c>
      <c r="J123" s="46"/>
      <c r="K123" s="46">
        <v>205</v>
      </c>
      <c r="L123" s="46"/>
      <c r="M123" s="46"/>
      <c r="N123" s="46">
        <v>117</v>
      </c>
      <c r="O123" s="46"/>
      <c r="P123" s="46"/>
      <c r="Q123" s="46">
        <v>99</v>
      </c>
      <c r="R123" s="46">
        <v>0</v>
      </c>
      <c r="S123" s="236">
        <v>109</v>
      </c>
    </row>
    <row r="124" spans="2:24" x14ac:dyDescent="0.25">
      <c r="B124" s="30"/>
      <c r="C124" s="638"/>
      <c r="D124" s="30" t="s">
        <v>27</v>
      </c>
      <c r="E124" s="30" t="s">
        <v>120</v>
      </c>
      <c r="F124" s="30" t="s">
        <v>33</v>
      </c>
      <c r="G124" s="30"/>
      <c r="H124" s="30"/>
      <c r="I124" s="407">
        <v>61</v>
      </c>
      <c r="J124" s="30"/>
      <c r="K124" s="30">
        <v>45</v>
      </c>
      <c r="L124" s="30"/>
      <c r="M124" s="30"/>
      <c r="N124" s="30"/>
      <c r="O124" s="30"/>
      <c r="P124" s="30"/>
      <c r="Q124" s="30">
        <v>56</v>
      </c>
      <c r="R124" s="30">
        <v>5</v>
      </c>
      <c r="S124" s="232">
        <v>45</v>
      </c>
    </row>
    <row r="125" spans="2:24" x14ac:dyDescent="0.25">
      <c r="B125" s="26"/>
      <c r="C125" s="638" t="s">
        <v>121</v>
      </c>
      <c r="D125" s="45" t="s">
        <v>23</v>
      </c>
      <c r="E125" s="45" t="s">
        <v>122</v>
      </c>
      <c r="F125" s="45">
        <v>2810</v>
      </c>
      <c r="G125" s="45">
        <v>6.1</v>
      </c>
      <c r="H125" s="45" t="s">
        <v>25</v>
      </c>
      <c r="I125" s="447">
        <v>21</v>
      </c>
      <c r="J125" s="45">
        <v>67</v>
      </c>
      <c r="K125" s="45"/>
      <c r="L125" s="45"/>
      <c r="M125" s="45"/>
      <c r="N125" s="45">
        <v>2</v>
      </c>
      <c r="O125" s="45"/>
      <c r="P125" s="45"/>
      <c r="Q125" s="45"/>
      <c r="R125" s="45"/>
      <c r="S125" s="236"/>
    </row>
    <row r="126" spans="2:24" s="231" customFormat="1" x14ac:dyDescent="0.25">
      <c r="B126" s="232"/>
      <c r="C126" s="638"/>
      <c r="D126" s="236" t="s">
        <v>386</v>
      </c>
      <c r="E126" s="236" t="s">
        <v>122</v>
      </c>
      <c r="F126" s="236"/>
      <c r="G126" s="236"/>
      <c r="H126" s="236"/>
      <c r="I126" s="448">
        <v>7</v>
      </c>
      <c r="J126" s="236"/>
      <c r="K126" s="236">
        <v>2</v>
      </c>
      <c r="L126" s="236"/>
      <c r="M126" s="236"/>
      <c r="N126" s="236">
        <v>63</v>
      </c>
      <c r="O126" s="236"/>
      <c r="P126" s="236"/>
      <c r="Q126" s="236">
        <v>21</v>
      </c>
      <c r="R126" s="236"/>
      <c r="S126" s="236">
        <v>4</v>
      </c>
      <c r="U126"/>
      <c r="V126"/>
      <c r="W126"/>
      <c r="X126"/>
    </row>
    <row r="127" spans="2:24" x14ac:dyDescent="0.25">
      <c r="B127" s="28"/>
      <c r="C127" s="638"/>
      <c r="D127" s="46" t="s">
        <v>26</v>
      </c>
      <c r="E127" s="46" t="s">
        <v>122</v>
      </c>
      <c r="F127" s="46">
        <v>2810</v>
      </c>
      <c r="G127" s="46">
        <v>6.1</v>
      </c>
      <c r="H127" s="46" t="s">
        <v>25</v>
      </c>
      <c r="I127" s="449">
        <v>23</v>
      </c>
      <c r="J127" s="46">
        <v>22</v>
      </c>
      <c r="K127" s="46"/>
      <c r="L127" s="46"/>
      <c r="M127" s="46"/>
      <c r="N127" s="46">
        <v>22</v>
      </c>
      <c r="O127" s="46"/>
      <c r="P127" s="46"/>
      <c r="Q127" s="46">
        <v>23</v>
      </c>
      <c r="R127" s="46"/>
      <c r="S127" s="236"/>
    </row>
    <row r="128" spans="2:24" x14ac:dyDescent="0.25">
      <c r="B128" s="30"/>
      <c r="C128" s="638"/>
      <c r="D128" s="30" t="s">
        <v>27</v>
      </c>
      <c r="E128" s="30" t="s">
        <v>122</v>
      </c>
      <c r="F128" s="30">
        <v>2811</v>
      </c>
      <c r="G128" s="30">
        <v>6.1</v>
      </c>
      <c r="H128" s="30" t="s">
        <v>25</v>
      </c>
      <c r="I128" s="407"/>
      <c r="J128" s="30"/>
      <c r="K128" s="30"/>
      <c r="L128" s="30"/>
      <c r="M128" s="30"/>
      <c r="N128" s="30"/>
      <c r="O128" s="30"/>
      <c r="P128" s="30"/>
      <c r="Q128" s="30">
        <v>7</v>
      </c>
      <c r="R128" s="30"/>
      <c r="S128" s="232"/>
    </row>
    <row r="129" spans="2:24" x14ac:dyDescent="0.25">
      <c r="B129" s="26"/>
      <c r="C129" s="638" t="s">
        <v>123</v>
      </c>
      <c r="D129" s="45" t="s">
        <v>23</v>
      </c>
      <c r="E129" s="45" t="s">
        <v>124</v>
      </c>
      <c r="F129" s="45" t="s">
        <v>33</v>
      </c>
      <c r="G129" s="45"/>
      <c r="H129" s="45"/>
      <c r="I129" s="447">
        <v>206</v>
      </c>
      <c r="J129" s="45">
        <v>3</v>
      </c>
      <c r="K129" s="45">
        <v>119</v>
      </c>
      <c r="L129" s="45"/>
      <c r="M129" s="45"/>
      <c r="N129" s="45">
        <v>57</v>
      </c>
      <c r="O129" s="45"/>
      <c r="P129" s="45"/>
      <c r="Q129" s="45">
        <v>150</v>
      </c>
      <c r="R129" s="45">
        <v>3</v>
      </c>
      <c r="S129" s="236">
        <v>118</v>
      </c>
    </row>
    <row r="130" spans="2:24" s="231" customFormat="1" x14ac:dyDescent="0.25">
      <c r="B130" s="232"/>
      <c r="C130" s="638"/>
      <c r="D130" s="236" t="s">
        <v>386</v>
      </c>
      <c r="E130" s="236" t="s">
        <v>124</v>
      </c>
      <c r="F130" s="236"/>
      <c r="G130" s="236"/>
      <c r="H130" s="236"/>
      <c r="I130" s="448"/>
      <c r="J130" s="236"/>
      <c r="K130" s="236">
        <v>23</v>
      </c>
      <c r="L130" s="236"/>
      <c r="M130" s="236"/>
      <c r="N130" s="236">
        <v>4</v>
      </c>
      <c r="O130" s="236"/>
      <c r="P130" s="236"/>
      <c r="Q130" s="236"/>
      <c r="R130" s="236"/>
      <c r="S130" s="236">
        <v>19</v>
      </c>
      <c r="U130"/>
      <c r="V130"/>
      <c r="W130"/>
      <c r="X130"/>
    </row>
    <row r="131" spans="2:24" x14ac:dyDescent="0.25">
      <c r="B131" s="28"/>
      <c r="C131" s="638"/>
      <c r="D131" s="46" t="s">
        <v>26</v>
      </c>
      <c r="E131" s="46" t="s">
        <v>124</v>
      </c>
      <c r="F131" s="46" t="s">
        <v>33</v>
      </c>
      <c r="G131" s="46"/>
      <c r="H131" s="46"/>
      <c r="I131" s="449">
        <v>3</v>
      </c>
      <c r="J131" s="46"/>
      <c r="K131" s="46">
        <v>3</v>
      </c>
      <c r="L131" s="46"/>
      <c r="M131" s="46"/>
      <c r="N131" s="46">
        <v>2</v>
      </c>
      <c r="O131" s="46"/>
      <c r="P131" s="46"/>
      <c r="Q131" s="46">
        <v>1</v>
      </c>
      <c r="R131" s="46"/>
      <c r="S131" s="236">
        <v>3</v>
      </c>
    </row>
    <row r="132" spans="2:24" x14ac:dyDescent="0.25">
      <c r="B132" s="30"/>
      <c r="C132" s="638"/>
      <c r="D132" s="30" t="s">
        <v>27</v>
      </c>
      <c r="E132" s="30" t="s">
        <v>124</v>
      </c>
      <c r="F132" s="30" t="s">
        <v>33</v>
      </c>
      <c r="G132" s="30"/>
      <c r="H132" s="30"/>
      <c r="I132" s="407"/>
      <c r="J132" s="30"/>
      <c r="K132" s="30">
        <v>25</v>
      </c>
      <c r="L132" s="30"/>
      <c r="M132" s="30"/>
      <c r="N132" s="30">
        <v>8</v>
      </c>
      <c r="O132" s="30"/>
      <c r="P132" s="30"/>
      <c r="Q132" s="30">
        <v>0</v>
      </c>
      <c r="R132" s="30"/>
      <c r="S132" s="232">
        <v>17</v>
      </c>
    </row>
    <row r="133" spans="2:24" x14ac:dyDescent="0.25">
      <c r="B133" s="26"/>
      <c r="C133" s="638" t="s">
        <v>125</v>
      </c>
      <c r="D133" s="45" t="s">
        <v>23</v>
      </c>
      <c r="E133" s="45" t="s">
        <v>126</v>
      </c>
      <c r="F133" s="45" t="s">
        <v>33</v>
      </c>
      <c r="G133" s="45"/>
      <c r="H133" s="45"/>
      <c r="I133" s="447">
        <v>1915</v>
      </c>
      <c r="J133" s="45"/>
      <c r="K133" s="45">
        <v>56</v>
      </c>
      <c r="L133" s="45"/>
      <c r="M133" s="45"/>
      <c r="N133" s="45">
        <v>1826</v>
      </c>
      <c r="O133" s="45"/>
      <c r="P133" s="45">
        <v>8</v>
      </c>
      <c r="Q133" s="45">
        <v>82</v>
      </c>
      <c r="R133" s="45">
        <v>17</v>
      </c>
      <c r="S133" s="236">
        <v>38</v>
      </c>
    </row>
    <row r="134" spans="2:24" s="231" customFormat="1" x14ac:dyDescent="0.25">
      <c r="B134" s="232"/>
      <c r="C134" s="638"/>
      <c r="D134" s="236" t="s">
        <v>386</v>
      </c>
      <c r="E134" s="236" t="s">
        <v>126</v>
      </c>
      <c r="F134" s="236"/>
      <c r="G134" s="236"/>
      <c r="H134" s="236"/>
      <c r="I134" s="448"/>
      <c r="J134" s="236"/>
      <c r="K134" s="236">
        <v>18</v>
      </c>
      <c r="L134" s="236"/>
      <c r="M134" s="236"/>
      <c r="N134" s="236">
        <v>18</v>
      </c>
      <c r="O134" s="236"/>
      <c r="P134" s="236"/>
      <c r="Q134" s="236"/>
      <c r="R134" s="236"/>
      <c r="S134" s="236"/>
      <c r="U134"/>
      <c r="V134"/>
      <c r="W134"/>
      <c r="X134"/>
    </row>
    <row r="135" spans="2:24" x14ac:dyDescent="0.25">
      <c r="B135" s="28"/>
      <c r="C135" s="638"/>
      <c r="D135" s="46" t="s">
        <v>26</v>
      </c>
      <c r="E135" s="46" t="s">
        <v>126</v>
      </c>
      <c r="F135" s="46" t="s">
        <v>33</v>
      </c>
      <c r="G135" s="46"/>
      <c r="H135" s="46"/>
      <c r="I135" s="449">
        <v>93</v>
      </c>
      <c r="J135" s="46"/>
      <c r="K135" s="46">
        <v>12</v>
      </c>
      <c r="L135" s="46"/>
      <c r="M135" s="46"/>
      <c r="N135" s="46">
        <v>90</v>
      </c>
      <c r="O135" s="46"/>
      <c r="P135" s="46"/>
      <c r="Q135" s="46">
        <v>15</v>
      </c>
      <c r="R135" s="46"/>
      <c r="S135" s="236"/>
    </row>
    <row r="136" spans="2:24" x14ac:dyDescent="0.25">
      <c r="B136" s="30"/>
      <c r="C136" s="638"/>
      <c r="D136" s="30" t="s">
        <v>27</v>
      </c>
      <c r="E136" s="30" t="s">
        <v>126</v>
      </c>
      <c r="F136" s="30" t="s">
        <v>33</v>
      </c>
      <c r="G136" s="30"/>
      <c r="H136" s="30"/>
      <c r="I136" s="407">
        <v>11</v>
      </c>
      <c r="J136" s="30"/>
      <c r="K136" s="30">
        <v>54</v>
      </c>
      <c r="L136" s="30"/>
      <c r="M136" s="30"/>
      <c r="N136" s="30">
        <v>11</v>
      </c>
      <c r="O136" s="30"/>
      <c r="P136" s="30"/>
      <c r="Q136" s="30">
        <v>0</v>
      </c>
      <c r="R136" s="30">
        <v>0</v>
      </c>
      <c r="S136" s="232">
        <v>54</v>
      </c>
    </row>
    <row r="137" spans="2:24" x14ac:dyDescent="0.25">
      <c r="B137" s="40" t="s">
        <v>127</v>
      </c>
      <c r="C137" s="57" t="s">
        <v>128</v>
      </c>
      <c r="D137" s="58"/>
      <c r="E137" s="58"/>
      <c r="F137" s="58"/>
      <c r="G137" s="58"/>
      <c r="H137" s="58"/>
      <c r="I137" s="445">
        <f>SUM(I138:I150)</f>
        <v>366</v>
      </c>
      <c r="J137" s="58">
        <f t="shared" ref="J137:S137" si="7">SUM(J138:J150)</f>
        <v>0</v>
      </c>
      <c r="K137" s="58">
        <f t="shared" si="7"/>
        <v>684</v>
      </c>
      <c r="L137" s="58">
        <f t="shared" si="7"/>
        <v>0</v>
      </c>
      <c r="M137" s="58">
        <f t="shared" si="7"/>
        <v>8</v>
      </c>
      <c r="N137" s="58">
        <f t="shared" si="7"/>
        <v>788</v>
      </c>
      <c r="O137" s="58">
        <f t="shared" si="7"/>
        <v>0</v>
      </c>
      <c r="P137" s="58">
        <f t="shared" si="7"/>
        <v>0</v>
      </c>
      <c r="Q137" s="58">
        <f t="shared" si="7"/>
        <v>128</v>
      </c>
      <c r="R137" s="58">
        <f t="shared" si="7"/>
        <v>42</v>
      </c>
      <c r="S137" s="236">
        <f t="shared" si="7"/>
        <v>84</v>
      </c>
    </row>
    <row r="138" spans="2:24" x14ac:dyDescent="0.25">
      <c r="B138" s="26"/>
      <c r="C138" s="638" t="s">
        <v>129</v>
      </c>
      <c r="D138" s="45" t="s">
        <v>23</v>
      </c>
      <c r="E138" s="45" t="s">
        <v>130</v>
      </c>
      <c r="F138" s="45">
        <v>2902</v>
      </c>
      <c r="G138" s="45">
        <v>6.1</v>
      </c>
      <c r="H138" s="45" t="s">
        <v>51</v>
      </c>
      <c r="I138" s="447">
        <v>26</v>
      </c>
      <c r="J138" s="45"/>
      <c r="K138" s="45">
        <v>534</v>
      </c>
      <c r="L138" s="45"/>
      <c r="M138" s="45"/>
      <c r="N138" s="45">
        <v>541</v>
      </c>
      <c r="O138" s="45"/>
      <c r="P138" s="45"/>
      <c r="Q138" s="45"/>
      <c r="R138" s="45"/>
      <c r="S138" s="236">
        <v>19</v>
      </c>
    </row>
    <row r="139" spans="2:24" x14ac:dyDescent="0.25">
      <c r="B139" s="28"/>
      <c r="C139" s="638"/>
      <c r="D139" s="46" t="s">
        <v>26</v>
      </c>
      <c r="E139" s="46" t="s">
        <v>130</v>
      </c>
      <c r="F139" s="46">
        <v>2902</v>
      </c>
      <c r="G139" s="46">
        <v>6.1</v>
      </c>
      <c r="H139" s="46" t="s">
        <v>51</v>
      </c>
      <c r="I139" s="449"/>
      <c r="J139" s="46"/>
      <c r="K139" s="46"/>
      <c r="L139" s="46"/>
      <c r="M139" s="46"/>
      <c r="N139" s="46"/>
      <c r="O139" s="46"/>
      <c r="P139" s="46"/>
      <c r="Q139" s="46"/>
      <c r="R139" s="46"/>
      <c r="S139" s="236"/>
    </row>
    <row r="140" spans="2:24" x14ac:dyDescent="0.25">
      <c r="B140" s="30"/>
      <c r="C140" s="638"/>
      <c r="D140" s="30" t="s">
        <v>27</v>
      </c>
      <c r="E140" s="30" t="s">
        <v>130</v>
      </c>
      <c r="F140" s="30">
        <v>2588</v>
      </c>
      <c r="G140" s="30">
        <v>6.1</v>
      </c>
      <c r="H140" s="30" t="s">
        <v>131</v>
      </c>
      <c r="I140" s="407">
        <v>10</v>
      </c>
      <c r="J140" s="30"/>
      <c r="K140" s="30">
        <v>4</v>
      </c>
      <c r="L140" s="30"/>
      <c r="M140" s="30">
        <v>8</v>
      </c>
      <c r="N140" s="30">
        <v>4</v>
      </c>
      <c r="O140" s="30"/>
      <c r="P140" s="30"/>
      <c r="Q140" s="30">
        <v>1</v>
      </c>
      <c r="R140" s="30">
        <v>1</v>
      </c>
      <c r="S140" s="232"/>
    </row>
    <row r="141" spans="2:24" s="231" customFormat="1" x14ac:dyDescent="0.25">
      <c r="B141" s="232"/>
      <c r="C141" s="638" t="s">
        <v>132</v>
      </c>
      <c r="D141" s="236" t="s">
        <v>386</v>
      </c>
      <c r="E141" s="236" t="s">
        <v>133</v>
      </c>
      <c r="F141" s="236">
        <v>3018</v>
      </c>
      <c r="G141" s="236">
        <v>6.1</v>
      </c>
      <c r="H141" s="236" t="s">
        <v>51</v>
      </c>
      <c r="I141" s="448">
        <v>75</v>
      </c>
      <c r="J141" s="236"/>
      <c r="K141" s="236">
        <v>2</v>
      </c>
      <c r="L141" s="236"/>
      <c r="M141" s="236"/>
      <c r="N141" s="236">
        <v>75</v>
      </c>
      <c r="O141" s="236"/>
      <c r="P141" s="236"/>
      <c r="Q141" s="236"/>
      <c r="R141" s="236"/>
      <c r="S141" s="236">
        <v>2</v>
      </c>
      <c r="U141"/>
      <c r="V141"/>
      <c r="W141"/>
      <c r="X141"/>
    </row>
    <row r="142" spans="2:24" x14ac:dyDescent="0.25">
      <c r="B142" s="28"/>
      <c r="C142" s="638"/>
      <c r="D142" s="46" t="s">
        <v>26</v>
      </c>
      <c r="E142" s="46" t="s">
        <v>133</v>
      </c>
      <c r="F142" s="46">
        <v>3018</v>
      </c>
      <c r="G142" s="46">
        <v>6.1</v>
      </c>
      <c r="H142" s="46" t="s">
        <v>51</v>
      </c>
      <c r="I142" s="449"/>
      <c r="J142" s="46"/>
      <c r="K142" s="46"/>
      <c r="L142" s="46"/>
      <c r="M142" s="46"/>
      <c r="N142" s="46"/>
      <c r="O142" s="46"/>
      <c r="P142" s="46"/>
      <c r="Q142" s="46"/>
      <c r="R142" s="46"/>
      <c r="S142" s="236"/>
    </row>
    <row r="143" spans="2:24" x14ac:dyDescent="0.25">
      <c r="B143" s="30"/>
      <c r="C143" s="638"/>
      <c r="D143" s="30" t="s">
        <v>27</v>
      </c>
      <c r="E143" s="30" t="s">
        <v>133</v>
      </c>
      <c r="F143" s="30">
        <v>2783</v>
      </c>
      <c r="G143" s="30">
        <v>6.1</v>
      </c>
      <c r="H143" s="30" t="s">
        <v>131</v>
      </c>
      <c r="I143" s="407">
        <v>1</v>
      </c>
      <c r="J143" s="30"/>
      <c r="K143" s="30"/>
      <c r="L143" s="30"/>
      <c r="M143" s="30"/>
      <c r="N143" s="30"/>
      <c r="O143" s="30"/>
      <c r="P143" s="30"/>
      <c r="Q143" s="30">
        <v>1</v>
      </c>
      <c r="R143" s="30"/>
      <c r="S143" s="232"/>
    </row>
    <row r="144" spans="2:24" x14ac:dyDescent="0.25">
      <c r="B144" s="26"/>
      <c r="C144" s="638" t="s">
        <v>134</v>
      </c>
      <c r="D144" s="45" t="s">
        <v>23</v>
      </c>
      <c r="E144" s="45" t="s">
        <v>135</v>
      </c>
      <c r="F144" s="45">
        <v>2902</v>
      </c>
      <c r="G144" s="45">
        <v>6.1</v>
      </c>
      <c r="H144" s="45" t="s">
        <v>136</v>
      </c>
      <c r="I144" s="447">
        <v>99</v>
      </c>
      <c r="J144" s="45"/>
      <c r="K144" s="45">
        <v>102</v>
      </c>
      <c r="L144" s="45"/>
      <c r="M144" s="45"/>
      <c r="N144" s="45">
        <v>123</v>
      </c>
      <c r="O144" s="45"/>
      <c r="P144" s="45"/>
      <c r="Q144" s="45">
        <v>34</v>
      </c>
      <c r="R144" s="45"/>
      <c r="S144" s="236">
        <v>44</v>
      </c>
    </row>
    <row r="145" spans="2:24" s="231" customFormat="1" x14ac:dyDescent="0.25">
      <c r="B145" s="232"/>
      <c r="C145" s="638"/>
      <c r="D145" s="236" t="s">
        <v>386</v>
      </c>
      <c r="E145" s="236" t="s">
        <v>135</v>
      </c>
      <c r="F145" s="236"/>
      <c r="G145" s="236"/>
      <c r="H145" s="236"/>
      <c r="I145" s="448"/>
      <c r="J145" s="236"/>
      <c r="K145" s="236">
        <v>16</v>
      </c>
      <c r="L145" s="236"/>
      <c r="M145" s="236"/>
      <c r="N145" s="236">
        <v>16</v>
      </c>
      <c r="O145" s="236"/>
      <c r="P145" s="236"/>
      <c r="Q145" s="236"/>
      <c r="R145" s="236"/>
      <c r="S145" s="236"/>
      <c r="U145"/>
      <c r="V145"/>
      <c r="W145"/>
      <c r="X145"/>
    </row>
    <row r="146" spans="2:24" x14ac:dyDescent="0.25">
      <c r="B146" s="28"/>
      <c r="C146" s="638"/>
      <c r="D146" s="46" t="s">
        <v>26</v>
      </c>
      <c r="E146" s="46" t="s">
        <v>135</v>
      </c>
      <c r="F146" s="46">
        <v>2902</v>
      </c>
      <c r="G146" s="46">
        <v>6.1</v>
      </c>
      <c r="H146" s="46" t="s">
        <v>136</v>
      </c>
      <c r="I146" s="449">
        <v>49</v>
      </c>
      <c r="J146" s="46"/>
      <c r="K146" s="46">
        <v>7</v>
      </c>
      <c r="L146" s="46"/>
      <c r="M146" s="46"/>
      <c r="N146" s="46">
        <v>8</v>
      </c>
      <c r="O146" s="46"/>
      <c r="P146" s="46"/>
      <c r="Q146" s="46">
        <v>41</v>
      </c>
      <c r="R146" s="46"/>
      <c r="S146" s="236">
        <v>7</v>
      </c>
    </row>
    <row r="147" spans="2:24" x14ac:dyDescent="0.25">
      <c r="B147" s="30"/>
      <c r="C147" s="638"/>
      <c r="D147" s="30" t="s">
        <v>27</v>
      </c>
      <c r="E147" s="30" t="s">
        <v>135</v>
      </c>
      <c r="F147" s="30">
        <v>2588</v>
      </c>
      <c r="G147" s="30">
        <v>6.1</v>
      </c>
      <c r="H147" s="30" t="s">
        <v>136</v>
      </c>
      <c r="I147" s="407">
        <v>65</v>
      </c>
      <c r="J147" s="30"/>
      <c r="K147" s="30">
        <v>19</v>
      </c>
      <c r="L147" s="30"/>
      <c r="M147" s="30"/>
      <c r="N147" s="30">
        <v>21</v>
      </c>
      <c r="O147" s="30"/>
      <c r="P147" s="30"/>
      <c r="Q147" s="30">
        <v>51</v>
      </c>
      <c r="R147" s="30"/>
      <c r="S147" s="232">
        <v>12</v>
      </c>
    </row>
    <row r="148" spans="2:24" x14ac:dyDescent="0.25">
      <c r="B148" s="60"/>
      <c r="C148" s="636" t="s">
        <v>137</v>
      </c>
      <c r="D148" s="45" t="s">
        <v>23</v>
      </c>
      <c r="E148" s="45" t="s">
        <v>138</v>
      </c>
      <c r="F148" s="45">
        <v>2994</v>
      </c>
      <c r="G148" s="45">
        <v>6.1</v>
      </c>
      <c r="H148" s="45" t="s">
        <v>136</v>
      </c>
      <c r="I148" s="447">
        <v>30</v>
      </c>
      <c r="J148" s="45"/>
      <c r="K148" s="45"/>
      <c r="L148" s="45"/>
      <c r="M148" s="45"/>
      <c r="N148" s="45"/>
      <c r="O148" s="45"/>
      <c r="P148" s="45"/>
      <c r="Q148" s="45"/>
      <c r="R148" s="45">
        <v>30</v>
      </c>
      <c r="S148" s="236"/>
    </row>
    <row r="149" spans="2:24" x14ac:dyDescent="0.25">
      <c r="B149" s="61"/>
      <c r="C149" s="637"/>
      <c r="D149" s="46" t="s">
        <v>26</v>
      </c>
      <c r="E149" s="46" t="s">
        <v>138</v>
      </c>
      <c r="F149" s="46">
        <v>2994</v>
      </c>
      <c r="G149" s="46">
        <v>6.1</v>
      </c>
      <c r="H149" s="46" t="s">
        <v>136</v>
      </c>
      <c r="I149" s="449">
        <v>11</v>
      </c>
      <c r="J149" s="46"/>
      <c r="K149" s="46"/>
      <c r="L149" s="46"/>
      <c r="M149" s="46"/>
      <c r="N149" s="46"/>
      <c r="O149" s="46"/>
      <c r="P149" s="46"/>
      <c r="Q149" s="46"/>
      <c r="R149" s="46">
        <v>11</v>
      </c>
      <c r="S149" s="236"/>
    </row>
    <row r="150" spans="2:24" x14ac:dyDescent="0.25">
      <c r="B150" s="62"/>
      <c r="C150" s="637"/>
      <c r="D150" s="28" t="s">
        <v>27</v>
      </c>
      <c r="E150" s="30" t="s">
        <v>138</v>
      </c>
      <c r="F150" s="30">
        <v>2759</v>
      </c>
      <c r="G150" s="30">
        <v>6.1</v>
      </c>
      <c r="H150" s="30" t="s">
        <v>136</v>
      </c>
      <c r="I150" s="407"/>
      <c r="J150" s="30"/>
      <c r="K150" s="30"/>
      <c r="L150" s="30"/>
      <c r="M150" s="30"/>
      <c r="N150" s="30"/>
      <c r="O150" s="30"/>
      <c r="P150" s="30"/>
      <c r="Q150" s="30"/>
      <c r="R150" s="30"/>
      <c r="S150" s="232"/>
    </row>
    <row r="151" spans="2:24" x14ac:dyDescent="0.25">
      <c r="B151" s="63" t="s">
        <v>139</v>
      </c>
      <c r="C151" s="64" t="s">
        <v>140</v>
      </c>
      <c r="D151" s="54"/>
      <c r="E151" s="639"/>
      <c r="F151" s="639"/>
      <c r="G151" s="54"/>
      <c r="H151" s="55"/>
      <c r="I151" s="451">
        <f>SUM(I152:I180)</f>
        <v>104795</v>
      </c>
      <c r="J151" s="55">
        <f t="shared" ref="J151:S151" si="8">SUM(J152:J180)</f>
        <v>4233</v>
      </c>
      <c r="K151" s="55">
        <f t="shared" si="8"/>
        <v>5591</v>
      </c>
      <c r="L151" s="55">
        <f t="shared" si="8"/>
        <v>0</v>
      </c>
      <c r="M151" s="55">
        <f t="shared" si="8"/>
        <v>9</v>
      </c>
      <c r="N151" s="55">
        <f t="shared" si="8"/>
        <v>31707</v>
      </c>
      <c r="O151" s="55">
        <f t="shared" si="8"/>
        <v>5</v>
      </c>
      <c r="P151" s="55">
        <f t="shared" si="8"/>
        <v>5502</v>
      </c>
      <c r="Q151" s="55">
        <f t="shared" si="8"/>
        <v>38135</v>
      </c>
      <c r="R151" s="55">
        <f t="shared" si="8"/>
        <v>30393</v>
      </c>
      <c r="S151" s="236">
        <f t="shared" si="8"/>
        <v>8867</v>
      </c>
    </row>
    <row r="152" spans="2:24" x14ac:dyDescent="0.25">
      <c r="B152" s="65"/>
      <c r="C152" s="640" t="s">
        <v>141</v>
      </c>
      <c r="D152" s="66" t="s">
        <v>23</v>
      </c>
      <c r="E152" s="66" t="s">
        <v>142</v>
      </c>
      <c r="F152" s="66" t="s">
        <v>85</v>
      </c>
      <c r="G152" s="66"/>
      <c r="H152" s="66"/>
      <c r="I152" s="452">
        <v>10282</v>
      </c>
      <c r="J152" s="66">
        <v>1754</v>
      </c>
      <c r="K152" s="66">
        <v>1180</v>
      </c>
      <c r="L152" s="66"/>
      <c r="M152" s="66"/>
      <c r="N152" s="66">
        <v>4088</v>
      </c>
      <c r="O152" s="66"/>
      <c r="P152" s="66">
        <v>413</v>
      </c>
      <c r="Q152" s="66">
        <v>5587</v>
      </c>
      <c r="R152" s="66">
        <v>919</v>
      </c>
      <c r="S152" s="236">
        <v>2209</v>
      </c>
    </row>
    <row r="153" spans="2:24" s="231" customFormat="1" x14ac:dyDescent="0.25">
      <c r="C153" s="641"/>
      <c r="D153" s="236" t="s">
        <v>386</v>
      </c>
      <c r="E153" s="236" t="s">
        <v>142</v>
      </c>
      <c r="F153" s="236"/>
      <c r="G153" s="236"/>
      <c r="H153" s="236"/>
      <c r="I153" s="448"/>
      <c r="J153" s="236"/>
      <c r="K153" s="236">
        <v>142</v>
      </c>
      <c r="L153" s="236"/>
      <c r="M153" s="236"/>
      <c r="N153" s="236">
        <v>112</v>
      </c>
      <c r="O153" s="236"/>
      <c r="P153" s="236"/>
      <c r="Q153" s="236"/>
      <c r="R153" s="236"/>
      <c r="S153" s="236">
        <v>30</v>
      </c>
      <c r="U153"/>
      <c r="V153"/>
      <c r="W153"/>
      <c r="X153"/>
    </row>
    <row r="154" spans="2:24" x14ac:dyDescent="0.25">
      <c r="B154" s="67"/>
      <c r="C154" s="641"/>
      <c r="D154" s="68" t="s">
        <v>26</v>
      </c>
      <c r="E154" s="68" t="s">
        <v>142</v>
      </c>
      <c r="F154" s="68" t="s">
        <v>85</v>
      </c>
      <c r="G154" s="68"/>
      <c r="H154" s="68"/>
      <c r="I154" s="453">
        <v>120</v>
      </c>
      <c r="J154" s="68"/>
      <c r="K154" s="68">
        <v>26</v>
      </c>
      <c r="L154" s="68"/>
      <c r="M154" s="68"/>
      <c r="N154" s="68">
        <v>7</v>
      </c>
      <c r="O154" s="68"/>
      <c r="P154" s="68"/>
      <c r="Q154" s="68">
        <v>43</v>
      </c>
      <c r="R154" s="68">
        <v>90</v>
      </c>
      <c r="S154" s="236">
        <v>6</v>
      </c>
    </row>
    <row r="155" spans="2:24" x14ac:dyDescent="0.25">
      <c r="B155" s="69"/>
      <c r="C155" s="642"/>
      <c r="D155" s="70" t="s">
        <v>27</v>
      </c>
      <c r="E155" s="70" t="s">
        <v>142</v>
      </c>
      <c r="F155" s="70" t="s">
        <v>85</v>
      </c>
      <c r="G155" s="70"/>
      <c r="H155" s="70"/>
      <c r="I155" s="454">
        <v>348</v>
      </c>
      <c r="J155" s="70"/>
      <c r="K155" s="70">
        <v>20</v>
      </c>
      <c r="L155" s="70"/>
      <c r="M155" s="70"/>
      <c r="N155" s="70"/>
      <c r="O155" s="70"/>
      <c r="P155" s="70"/>
      <c r="Q155" s="70">
        <v>261</v>
      </c>
      <c r="R155" s="70">
        <v>87</v>
      </c>
      <c r="S155" s="232">
        <v>20</v>
      </c>
    </row>
    <row r="156" spans="2:24" x14ac:dyDescent="0.25">
      <c r="B156" s="65"/>
      <c r="C156" s="640" t="s">
        <v>143</v>
      </c>
      <c r="D156" s="66" t="s">
        <v>23</v>
      </c>
      <c r="E156" s="66" t="s">
        <v>144</v>
      </c>
      <c r="F156" s="66" t="s">
        <v>85</v>
      </c>
      <c r="G156" s="66"/>
      <c r="H156" s="66"/>
      <c r="I156" s="452">
        <v>512</v>
      </c>
      <c r="J156" s="66"/>
      <c r="K156" s="66">
        <v>29</v>
      </c>
      <c r="L156" s="66"/>
      <c r="M156" s="66"/>
      <c r="N156" s="66">
        <v>110</v>
      </c>
      <c r="O156" s="66"/>
      <c r="P156" s="66"/>
      <c r="Q156" s="66">
        <v>213</v>
      </c>
      <c r="R156" s="66">
        <v>202</v>
      </c>
      <c r="S156" s="236">
        <v>16</v>
      </c>
    </row>
    <row r="157" spans="2:24" s="231" customFormat="1" x14ac:dyDescent="0.25">
      <c r="C157" s="641"/>
      <c r="D157" s="236" t="s">
        <v>386</v>
      </c>
      <c r="E157" s="236" t="s">
        <v>144</v>
      </c>
      <c r="F157" s="236"/>
      <c r="G157" s="236"/>
      <c r="H157" s="236"/>
      <c r="I157" s="448"/>
      <c r="J157" s="236">
        <v>2</v>
      </c>
      <c r="K157" s="236">
        <v>7</v>
      </c>
      <c r="L157" s="236"/>
      <c r="M157" s="236"/>
      <c r="N157" s="236">
        <v>7</v>
      </c>
      <c r="O157" s="236"/>
      <c r="P157" s="236"/>
      <c r="Q157" s="236">
        <v>2</v>
      </c>
      <c r="R157" s="236"/>
      <c r="S157" s="236"/>
      <c r="U157"/>
      <c r="V157"/>
      <c r="W157"/>
      <c r="X157"/>
    </row>
    <row r="158" spans="2:24" x14ac:dyDescent="0.25">
      <c r="B158" s="67"/>
      <c r="C158" s="641"/>
      <c r="D158" s="68" t="s">
        <v>26</v>
      </c>
      <c r="E158" s="68" t="s">
        <v>144</v>
      </c>
      <c r="F158" s="68" t="s">
        <v>85</v>
      </c>
      <c r="G158" s="68"/>
      <c r="H158" s="68"/>
      <c r="I158" s="453">
        <v>80</v>
      </c>
      <c r="J158" s="68">
        <v>4</v>
      </c>
      <c r="K158" s="68">
        <v>96</v>
      </c>
      <c r="L158" s="68"/>
      <c r="M158" s="68"/>
      <c r="N158" s="68">
        <v>38</v>
      </c>
      <c r="O158" s="68"/>
      <c r="P158" s="68"/>
      <c r="Q158" s="68">
        <v>28</v>
      </c>
      <c r="R158" s="68">
        <v>61</v>
      </c>
      <c r="S158" s="236">
        <v>53</v>
      </c>
    </row>
    <row r="159" spans="2:24" x14ac:dyDescent="0.25">
      <c r="B159" s="69"/>
      <c r="C159" s="642"/>
      <c r="D159" s="70" t="s">
        <v>27</v>
      </c>
      <c r="E159" s="70" t="s">
        <v>144</v>
      </c>
      <c r="F159" s="70" t="s">
        <v>85</v>
      </c>
      <c r="G159" s="70"/>
      <c r="H159" s="70"/>
      <c r="I159" s="454">
        <v>246</v>
      </c>
      <c r="J159" s="70"/>
      <c r="K159" s="70">
        <v>7</v>
      </c>
      <c r="L159" s="70"/>
      <c r="M159" s="70"/>
      <c r="N159" s="70">
        <v>12</v>
      </c>
      <c r="O159" s="70"/>
      <c r="P159" s="70"/>
      <c r="Q159" s="70">
        <v>53</v>
      </c>
      <c r="R159" s="70">
        <v>183</v>
      </c>
      <c r="S159" s="232">
        <v>5</v>
      </c>
    </row>
    <row r="160" spans="2:24" x14ac:dyDescent="0.25">
      <c r="B160" s="65"/>
      <c r="C160" s="640" t="s">
        <v>145</v>
      </c>
      <c r="D160" s="66" t="s">
        <v>23</v>
      </c>
      <c r="E160" s="66" t="s">
        <v>146</v>
      </c>
      <c r="F160" s="66" t="s">
        <v>85</v>
      </c>
      <c r="G160" s="66"/>
      <c r="H160" s="66"/>
      <c r="I160" s="452">
        <v>51913</v>
      </c>
      <c r="J160" s="66">
        <v>2427</v>
      </c>
      <c r="K160" s="66">
        <v>2286</v>
      </c>
      <c r="L160" s="66"/>
      <c r="M160" s="66"/>
      <c r="N160" s="66">
        <v>22884</v>
      </c>
      <c r="O160" s="66">
        <v>5</v>
      </c>
      <c r="P160" s="66">
        <v>796</v>
      </c>
      <c r="Q160" s="66">
        <v>17552</v>
      </c>
      <c r="R160" s="66">
        <v>10820</v>
      </c>
      <c r="S160" s="236">
        <v>4569</v>
      </c>
    </row>
    <row r="161" spans="2:24" s="231" customFormat="1" x14ac:dyDescent="0.25">
      <c r="C161" s="641"/>
      <c r="D161" s="236" t="s">
        <v>386</v>
      </c>
      <c r="E161" s="236" t="s">
        <v>146</v>
      </c>
      <c r="F161" s="236"/>
      <c r="G161" s="236"/>
      <c r="H161" s="236"/>
      <c r="I161" s="448">
        <v>98</v>
      </c>
      <c r="J161" s="236">
        <v>1</v>
      </c>
      <c r="K161" s="236">
        <v>13</v>
      </c>
      <c r="L161" s="236"/>
      <c r="M161" s="236"/>
      <c r="N161" s="236"/>
      <c r="O161" s="236"/>
      <c r="P161" s="236"/>
      <c r="Q161" s="236">
        <v>112</v>
      </c>
      <c r="R161" s="236"/>
      <c r="S161" s="236"/>
      <c r="U161"/>
      <c r="V161"/>
      <c r="W161"/>
      <c r="X161"/>
    </row>
    <row r="162" spans="2:24" x14ac:dyDescent="0.25">
      <c r="B162" s="67"/>
      <c r="C162" s="641"/>
      <c r="D162" s="68" t="s">
        <v>26</v>
      </c>
      <c r="E162" s="68" t="s">
        <v>146</v>
      </c>
      <c r="F162" s="68" t="s">
        <v>85</v>
      </c>
      <c r="G162" s="68"/>
      <c r="H162" s="68"/>
      <c r="I162" s="453">
        <v>4468</v>
      </c>
      <c r="J162" s="68"/>
      <c r="K162" s="68">
        <v>23</v>
      </c>
      <c r="L162" s="68"/>
      <c r="M162" s="68"/>
      <c r="N162" s="68">
        <v>266</v>
      </c>
      <c r="O162" s="68"/>
      <c r="P162" s="68">
        <v>16</v>
      </c>
      <c r="Q162" s="68">
        <v>2913</v>
      </c>
      <c r="R162" s="68">
        <v>1272</v>
      </c>
      <c r="S162" s="236">
        <v>23</v>
      </c>
    </row>
    <row r="163" spans="2:24" x14ac:dyDescent="0.25">
      <c r="B163" s="69"/>
      <c r="C163" s="642"/>
      <c r="D163" s="70" t="s">
        <v>27</v>
      </c>
      <c r="E163" s="70" t="s">
        <v>146</v>
      </c>
      <c r="F163" s="70" t="s">
        <v>85</v>
      </c>
      <c r="G163" s="70"/>
      <c r="H163" s="70"/>
      <c r="I163" s="454">
        <v>1307</v>
      </c>
      <c r="J163" s="70"/>
      <c r="K163" s="70"/>
      <c r="L163" s="70"/>
      <c r="M163" s="70"/>
      <c r="N163" s="70"/>
      <c r="O163" s="70"/>
      <c r="P163" s="70">
        <v>1131</v>
      </c>
      <c r="Q163" s="70">
        <v>63</v>
      </c>
      <c r="R163" s="70">
        <v>107</v>
      </c>
      <c r="S163" s="232">
        <v>6</v>
      </c>
    </row>
    <row r="164" spans="2:24" x14ac:dyDescent="0.25">
      <c r="B164" s="65"/>
      <c r="C164" s="640" t="s">
        <v>147</v>
      </c>
      <c r="D164" s="66" t="s">
        <v>23</v>
      </c>
      <c r="E164" s="66" t="s">
        <v>148</v>
      </c>
      <c r="F164" s="66" t="s">
        <v>85</v>
      </c>
      <c r="G164" s="66"/>
      <c r="H164" s="66"/>
      <c r="I164" s="452">
        <v>28164</v>
      </c>
      <c r="J164" s="66">
        <v>18</v>
      </c>
      <c r="K164" s="66">
        <v>1433</v>
      </c>
      <c r="L164" s="66"/>
      <c r="M164" s="66">
        <v>9</v>
      </c>
      <c r="N164" s="66">
        <v>3083</v>
      </c>
      <c r="O164" s="66"/>
      <c r="P164" s="66">
        <v>2846</v>
      </c>
      <c r="Q164" s="66">
        <v>7928</v>
      </c>
      <c r="R164" s="66">
        <v>14249</v>
      </c>
      <c r="S164" s="236">
        <v>1500</v>
      </c>
    </row>
    <row r="165" spans="2:24" s="231" customFormat="1" x14ac:dyDescent="0.25">
      <c r="C165" s="641"/>
      <c r="D165" s="236" t="s">
        <v>386</v>
      </c>
      <c r="E165" s="236" t="s">
        <v>148</v>
      </c>
      <c r="F165" s="236"/>
      <c r="G165" s="236"/>
      <c r="H165" s="236"/>
      <c r="I165" s="448">
        <v>7</v>
      </c>
      <c r="J165" s="236"/>
      <c r="K165" s="236"/>
      <c r="L165" s="236"/>
      <c r="M165" s="236"/>
      <c r="N165" s="236"/>
      <c r="O165" s="236"/>
      <c r="P165" s="236"/>
      <c r="Q165" s="236"/>
      <c r="R165" s="236">
        <v>7</v>
      </c>
      <c r="S165" s="236"/>
      <c r="U165"/>
      <c r="V165"/>
      <c r="W165"/>
      <c r="X165"/>
    </row>
    <row r="166" spans="2:24" x14ac:dyDescent="0.25">
      <c r="B166" s="67"/>
      <c r="C166" s="641"/>
      <c r="D166" s="68" t="s">
        <v>26</v>
      </c>
      <c r="E166" s="68" t="s">
        <v>148</v>
      </c>
      <c r="F166" s="68" t="s">
        <v>85</v>
      </c>
      <c r="G166" s="68"/>
      <c r="H166" s="68"/>
      <c r="I166" s="453">
        <v>785</v>
      </c>
      <c r="J166" s="68"/>
      <c r="K166" s="68">
        <v>9</v>
      </c>
      <c r="L166" s="68"/>
      <c r="M166" s="68"/>
      <c r="N166" s="68">
        <v>9</v>
      </c>
      <c r="O166" s="68"/>
      <c r="P166" s="68">
        <v>18</v>
      </c>
      <c r="Q166" s="68">
        <v>192</v>
      </c>
      <c r="R166" s="68">
        <v>573</v>
      </c>
      <c r="S166" s="236">
        <v>2</v>
      </c>
    </row>
    <row r="167" spans="2:24" x14ac:dyDescent="0.25">
      <c r="B167" s="69"/>
      <c r="C167" s="642"/>
      <c r="D167" s="70" t="s">
        <v>27</v>
      </c>
      <c r="E167" s="70" t="s">
        <v>148</v>
      </c>
      <c r="F167" s="70" t="s">
        <v>85</v>
      </c>
      <c r="G167" s="70"/>
      <c r="H167" s="70"/>
      <c r="I167" s="454">
        <v>52</v>
      </c>
      <c r="J167" s="70"/>
      <c r="K167" s="70"/>
      <c r="L167" s="70"/>
      <c r="M167" s="70"/>
      <c r="N167" s="70"/>
      <c r="O167" s="70"/>
      <c r="P167" s="70">
        <v>4</v>
      </c>
      <c r="Q167" s="70">
        <v>6</v>
      </c>
      <c r="R167" s="70">
        <v>42</v>
      </c>
      <c r="S167" s="232"/>
    </row>
    <row r="168" spans="2:24" x14ac:dyDescent="0.25">
      <c r="B168" s="65"/>
      <c r="C168" s="640" t="s">
        <v>149</v>
      </c>
      <c r="D168" s="66" t="s">
        <v>23</v>
      </c>
      <c r="E168" s="66" t="s">
        <v>150</v>
      </c>
      <c r="F168" s="66">
        <v>3082</v>
      </c>
      <c r="G168" s="66">
        <v>9</v>
      </c>
      <c r="H168" s="66"/>
      <c r="I168" s="452">
        <v>1131</v>
      </c>
      <c r="J168" s="66"/>
      <c r="K168" s="66">
        <v>2</v>
      </c>
      <c r="L168" s="66"/>
      <c r="M168" s="66"/>
      <c r="N168" s="66">
        <v>611</v>
      </c>
      <c r="O168" s="66"/>
      <c r="P168" s="66">
        <v>48</v>
      </c>
      <c r="Q168" s="66">
        <v>308</v>
      </c>
      <c r="R168" s="66">
        <v>34</v>
      </c>
      <c r="S168" s="236">
        <v>132</v>
      </c>
    </row>
    <row r="169" spans="2:24" s="231" customFormat="1" x14ac:dyDescent="0.25">
      <c r="C169" s="641"/>
      <c r="D169" s="236" t="s">
        <v>386</v>
      </c>
      <c r="E169" s="236" t="s">
        <v>150</v>
      </c>
      <c r="F169" s="236"/>
      <c r="G169" s="236"/>
      <c r="H169" s="236"/>
      <c r="I169" s="448">
        <v>129</v>
      </c>
      <c r="J169" s="236"/>
      <c r="K169" s="236"/>
      <c r="L169" s="236"/>
      <c r="M169" s="236"/>
      <c r="N169" s="236"/>
      <c r="O169" s="236"/>
      <c r="P169" s="236"/>
      <c r="Q169" s="236"/>
      <c r="R169" s="236"/>
      <c r="S169" s="236">
        <v>129</v>
      </c>
      <c r="U169"/>
      <c r="V169"/>
      <c r="W169"/>
      <c r="X169"/>
    </row>
    <row r="170" spans="2:24" x14ac:dyDescent="0.25">
      <c r="B170" s="67"/>
      <c r="C170" s="641"/>
      <c r="D170" s="68" t="s">
        <v>26</v>
      </c>
      <c r="E170" s="68" t="s">
        <v>150</v>
      </c>
      <c r="F170" s="68">
        <v>3082</v>
      </c>
      <c r="G170" s="68">
        <v>9</v>
      </c>
      <c r="H170" s="68"/>
      <c r="I170" s="453"/>
      <c r="J170" s="68"/>
      <c r="K170" s="68"/>
      <c r="L170" s="68"/>
      <c r="M170" s="68"/>
      <c r="N170" s="68"/>
      <c r="O170" s="68"/>
      <c r="P170" s="68"/>
      <c r="Q170" s="68"/>
      <c r="R170" s="68"/>
      <c r="S170" s="236"/>
    </row>
    <row r="171" spans="2:24" x14ac:dyDescent="0.25">
      <c r="B171" s="69"/>
      <c r="C171" s="642"/>
      <c r="D171" s="70" t="s">
        <v>27</v>
      </c>
      <c r="E171" s="70" t="s">
        <v>150</v>
      </c>
      <c r="F171" s="70">
        <v>3077</v>
      </c>
      <c r="G171" s="70">
        <v>9</v>
      </c>
      <c r="H171" s="70"/>
      <c r="I171" s="454">
        <v>115</v>
      </c>
      <c r="J171" s="70"/>
      <c r="K171" s="70"/>
      <c r="L171" s="70"/>
      <c r="M171" s="70"/>
      <c r="N171" s="70"/>
      <c r="O171" s="70"/>
      <c r="P171" s="70"/>
      <c r="Q171" s="70">
        <v>13</v>
      </c>
      <c r="R171" s="70">
        <v>4</v>
      </c>
      <c r="S171" s="232">
        <v>98</v>
      </c>
    </row>
    <row r="172" spans="2:24" x14ac:dyDescent="0.25">
      <c r="B172" s="65"/>
      <c r="C172" s="640" t="s">
        <v>151</v>
      </c>
      <c r="D172" s="66" t="s">
        <v>23</v>
      </c>
      <c r="E172" s="66" t="s">
        <v>152</v>
      </c>
      <c r="F172" s="66" t="s">
        <v>85</v>
      </c>
      <c r="G172" s="66"/>
      <c r="H172" s="66"/>
      <c r="I172" s="452">
        <v>1544</v>
      </c>
      <c r="J172" s="66"/>
      <c r="K172" s="66">
        <v>1</v>
      </c>
      <c r="L172" s="66"/>
      <c r="M172" s="66"/>
      <c r="N172" s="66">
        <v>45</v>
      </c>
      <c r="O172" s="66"/>
      <c r="P172" s="66">
        <v>207</v>
      </c>
      <c r="Q172" s="66">
        <v>63</v>
      </c>
      <c r="R172" s="66">
        <v>1220</v>
      </c>
      <c r="S172" s="236">
        <v>10</v>
      </c>
    </row>
    <row r="173" spans="2:24" x14ac:dyDescent="0.25">
      <c r="B173" s="67"/>
      <c r="C173" s="641"/>
      <c r="D173" s="68" t="s">
        <v>26</v>
      </c>
      <c r="E173" s="68" t="s">
        <v>152</v>
      </c>
      <c r="F173" s="68" t="s">
        <v>85</v>
      </c>
      <c r="G173" s="68"/>
      <c r="H173" s="68"/>
      <c r="I173" s="453">
        <v>539</v>
      </c>
      <c r="J173" s="68"/>
      <c r="K173" s="68"/>
      <c r="L173" s="68"/>
      <c r="M173" s="68"/>
      <c r="N173" s="68"/>
      <c r="O173" s="68"/>
      <c r="P173" s="68"/>
      <c r="Q173" s="68">
        <v>439</v>
      </c>
      <c r="R173" s="68">
        <v>100</v>
      </c>
      <c r="S173" s="236"/>
    </row>
    <row r="174" spans="2:24" x14ac:dyDescent="0.25">
      <c r="B174" s="69"/>
      <c r="C174" s="642"/>
      <c r="D174" s="70" t="s">
        <v>27</v>
      </c>
      <c r="E174" s="70" t="s">
        <v>152</v>
      </c>
      <c r="F174" s="70" t="s">
        <v>85</v>
      </c>
      <c r="G174" s="70"/>
      <c r="H174" s="70"/>
      <c r="I174" s="454">
        <v>3</v>
      </c>
      <c r="J174" s="70"/>
      <c r="K174" s="70"/>
      <c r="L174" s="70"/>
      <c r="M174" s="70"/>
      <c r="N174" s="70"/>
      <c r="O174" s="70"/>
      <c r="P174" s="70"/>
      <c r="Q174" s="70"/>
      <c r="R174" s="70">
        <v>3</v>
      </c>
      <c r="S174" s="232"/>
    </row>
    <row r="175" spans="2:24" x14ac:dyDescent="0.25">
      <c r="B175" s="65"/>
      <c r="C175" s="643" t="s">
        <v>153</v>
      </c>
      <c r="D175" s="66" t="s">
        <v>23</v>
      </c>
      <c r="E175" s="66" t="s">
        <v>154</v>
      </c>
      <c r="F175" s="66">
        <v>3082</v>
      </c>
      <c r="G175" s="66">
        <v>9</v>
      </c>
      <c r="H175" s="66"/>
      <c r="I175" s="452">
        <v>44</v>
      </c>
      <c r="J175" s="66"/>
      <c r="K175" s="66">
        <v>272</v>
      </c>
      <c r="L175" s="66"/>
      <c r="M175" s="66"/>
      <c r="N175" s="66">
        <v>294</v>
      </c>
      <c r="O175" s="66"/>
      <c r="P175" s="66"/>
      <c r="Q175" s="66"/>
      <c r="R175" s="66">
        <v>22</v>
      </c>
      <c r="S175" s="236"/>
    </row>
    <row r="176" spans="2:24" s="231" customFormat="1" x14ac:dyDescent="0.25">
      <c r="C176" s="644"/>
      <c r="D176" s="236" t="s">
        <v>386</v>
      </c>
      <c r="E176" s="236" t="s">
        <v>154</v>
      </c>
      <c r="F176" s="236"/>
      <c r="G176" s="236"/>
      <c r="H176" s="236"/>
      <c r="I176" s="448"/>
      <c r="J176" s="236"/>
      <c r="K176" s="236">
        <v>6</v>
      </c>
      <c r="L176" s="236"/>
      <c r="M176" s="236"/>
      <c r="N176" s="236">
        <v>6</v>
      </c>
      <c r="O176" s="236"/>
      <c r="P176" s="236"/>
      <c r="Q176" s="236"/>
      <c r="R176" s="236"/>
      <c r="S176" s="236"/>
      <c r="U176"/>
      <c r="V176"/>
      <c r="W176"/>
      <c r="X176"/>
    </row>
    <row r="177" spans="2:24" x14ac:dyDescent="0.25">
      <c r="B177" s="67"/>
      <c r="C177" s="644"/>
      <c r="D177" s="68" t="s">
        <v>26</v>
      </c>
      <c r="E177" s="68" t="s">
        <v>154</v>
      </c>
      <c r="F177" s="68">
        <v>3082</v>
      </c>
      <c r="G177" s="68">
        <v>9</v>
      </c>
      <c r="H177" s="68"/>
      <c r="I177" s="453">
        <v>420</v>
      </c>
      <c r="J177" s="68"/>
      <c r="K177" s="68"/>
      <c r="L177" s="68"/>
      <c r="M177" s="68"/>
      <c r="N177" s="68">
        <v>104</v>
      </c>
      <c r="O177" s="68"/>
      <c r="P177" s="68"/>
      <c r="Q177" s="68">
        <v>6</v>
      </c>
      <c r="R177" s="68">
        <v>310</v>
      </c>
      <c r="S177" s="236"/>
    </row>
    <row r="178" spans="2:24" x14ac:dyDescent="0.25">
      <c r="B178" s="69"/>
      <c r="C178" s="645"/>
      <c r="D178" s="70" t="s">
        <v>27</v>
      </c>
      <c r="E178" s="70" t="s">
        <v>154</v>
      </c>
      <c r="F178" s="70">
        <v>3077</v>
      </c>
      <c r="G178" s="70">
        <v>9</v>
      </c>
      <c r="H178" s="70"/>
      <c r="I178" s="454">
        <v>147</v>
      </c>
      <c r="J178" s="70"/>
      <c r="K178" s="70"/>
      <c r="L178" s="70"/>
      <c r="M178" s="70"/>
      <c r="N178" s="70"/>
      <c r="O178" s="70"/>
      <c r="P178" s="70"/>
      <c r="Q178" s="70">
        <v>70</v>
      </c>
      <c r="R178" s="70">
        <v>77</v>
      </c>
      <c r="S178" s="232"/>
    </row>
    <row r="179" spans="2:24" s="231" customFormat="1" ht="45" x14ac:dyDescent="0.25">
      <c r="C179" s="237" t="s">
        <v>155</v>
      </c>
      <c r="D179" s="232" t="s">
        <v>386</v>
      </c>
      <c r="E179" s="232" t="s">
        <v>156</v>
      </c>
      <c r="F179" s="232"/>
      <c r="G179" s="232"/>
      <c r="H179" s="232"/>
      <c r="I179" s="444">
        <v>26</v>
      </c>
      <c r="J179" s="232">
        <v>15</v>
      </c>
      <c r="K179" s="232"/>
      <c r="L179" s="232"/>
      <c r="M179" s="232"/>
      <c r="N179" s="232"/>
      <c r="O179" s="232"/>
      <c r="P179" s="232"/>
      <c r="Q179" s="232">
        <v>34</v>
      </c>
      <c r="R179" s="232"/>
      <c r="S179" s="232">
        <v>4</v>
      </c>
      <c r="U179"/>
      <c r="V179"/>
      <c r="W179"/>
      <c r="X179"/>
    </row>
    <row r="180" spans="2:24" ht="45" x14ac:dyDescent="0.25">
      <c r="B180" s="71"/>
      <c r="C180" s="72" t="s">
        <v>155</v>
      </c>
      <c r="D180" s="66" t="s">
        <v>27</v>
      </c>
      <c r="E180" s="66" t="s">
        <v>156</v>
      </c>
      <c r="F180" s="66" t="s">
        <v>85</v>
      </c>
      <c r="G180" s="66"/>
      <c r="H180" s="66"/>
      <c r="I180" s="452">
        <v>2315</v>
      </c>
      <c r="J180" s="66">
        <v>12</v>
      </c>
      <c r="K180" s="66">
        <v>39</v>
      </c>
      <c r="L180" s="66"/>
      <c r="M180" s="66"/>
      <c r="N180" s="66">
        <v>31</v>
      </c>
      <c r="O180" s="66"/>
      <c r="P180" s="66">
        <v>23</v>
      </c>
      <c r="Q180" s="66">
        <v>2249</v>
      </c>
      <c r="R180" s="66">
        <v>11</v>
      </c>
      <c r="S180" s="236">
        <v>55</v>
      </c>
    </row>
    <row r="181" spans="2:24" x14ac:dyDescent="0.25">
      <c r="B181" s="73" t="s">
        <v>157</v>
      </c>
      <c r="C181" s="74" t="s">
        <v>158</v>
      </c>
      <c r="D181" s="42"/>
      <c r="E181" s="42"/>
      <c r="F181" s="42"/>
      <c r="G181" s="42"/>
      <c r="H181" s="43"/>
      <c r="I181" s="446">
        <f>SUM(I182:I197)</f>
        <v>578182</v>
      </c>
      <c r="J181" s="43">
        <f t="shared" ref="J181:S181" si="9">SUM(J182:J197)</f>
        <v>5063</v>
      </c>
      <c r="K181" s="43">
        <f t="shared" si="9"/>
        <v>2806</v>
      </c>
      <c r="L181" s="43">
        <f t="shared" si="9"/>
        <v>35</v>
      </c>
      <c r="M181" s="43">
        <f t="shared" si="9"/>
        <v>3912</v>
      </c>
      <c r="N181" s="43">
        <f t="shared" si="9"/>
        <v>24171</v>
      </c>
      <c r="O181" s="43">
        <f t="shared" si="9"/>
        <v>1</v>
      </c>
      <c r="P181" s="43">
        <f t="shared" si="9"/>
        <v>61676</v>
      </c>
      <c r="Q181" s="43">
        <f t="shared" si="9"/>
        <v>9212</v>
      </c>
      <c r="R181" s="43">
        <f t="shared" si="9"/>
        <v>55645</v>
      </c>
      <c r="S181" s="236">
        <f t="shared" si="9"/>
        <v>15952</v>
      </c>
    </row>
    <row r="182" spans="2:24" x14ac:dyDescent="0.25">
      <c r="B182" s="75"/>
      <c r="C182" s="626" t="s">
        <v>159</v>
      </c>
      <c r="D182" s="45" t="s">
        <v>23</v>
      </c>
      <c r="E182" s="45" t="s">
        <v>160</v>
      </c>
      <c r="F182" s="45" t="s">
        <v>85</v>
      </c>
      <c r="G182" s="45"/>
      <c r="H182" s="45"/>
      <c r="I182" s="447">
        <v>22225</v>
      </c>
      <c r="J182" s="45">
        <v>1115</v>
      </c>
      <c r="K182" s="45"/>
      <c r="L182" s="45">
        <v>35</v>
      </c>
      <c r="M182" s="45">
        <v>5</v>
      </c>
      <c r="N182" s="45">
        <v>12906</v>
      </c>
      <c r="O182" s="45"/>
      <c r="P182" s="45">
        <v>1462</v>
      </c>
      <c r="Q182" s="45">
        <v>69</v>
      </c>
      <c r="R182" s="45">
        <v>249</v>
      </c>
      <c r="S182" s="236">
        <v>8614</v>
      </c>
    </row>
    <row r="183" spans="2:24" s="231" customFormat="1" x14ac:dyDescent="0.25">
      <c r="C183" s="627"/>
      <c r="D183" s="236" t="s">
        <v>386</v>
      </c>
      <c r="E183" s="236" t="s">
        <v>160</v>
      </c>
      <c r="F183" s="236"/>
      <c r="G183" s="236"/>
      <c r="H183" s="236"/>
      <c r="I183" s="448">
        <v>693</v>
      </c>
      <c r="J183" s="236"/>
      <c r="K183" s="236"/>
      <c r="L183" s="236"/>
      <c r="M183" s="236"/>
      <c r="N183" s="236"/>
      <c r="O183" s="236"/>
      <c r="P183" s="236"/>
      <c r="Q183" s="236"/>
      <c r="R183" s="236"/>
      <c r="S183" s="236">
        <v>693</v>
      </c>
      <c r="U183"/>
      <c r="V183"/>
      <c r="W183"/>
      <c r="X183"/>
    </row>
    <row r="184" spans="2:24" x14ac:dyDescent="0.25">
      <c r="B184" s="76"/>
      <c r="C184" s="627"/>
      <c r="D184" s="46" t="s">
        <v>26</v>
      </c>
      <c r="E184" s="46" t="s">
        <v>160</v>
      </c>
      <c r="F184" s="46" t="s">
        <v>85</v>
      </c>
      <c r="G184" s="46"/>
      <c r="H184" s="46"/>
      <c r="I184" s="449">
        <v>3610</v>
      </c>
      <c r="J184" s="46"/>
      <c r="K184" s="46"/>
      <c r="L184" s="46"/>
      <c r="M184" s="46">
        <v>2236</v>
      </c>
      <c r="N184" s="46"/>
      <c r="O184" s="46"/>
      <c r="P184" s="46">
        <v>404</v>
      </c>
      <c r="Q184" s="46">
        <v>284</v>
      </c>
      <c r="R184" s="46">
        <v>662</v>
      </c>
      <c r="S184" s="236">
        <v>15</v>
      </c>
    </row>
    <row r="185" spans="2:24" x14ac:dyDescent="0.25">
      <c r="B185" s="76"/>
      <c r="C185" s="627"/>
      <c r="D185" s="46" t="s">
        <v>27</v>
      </c>
      <c r="E185" s="46" t="s">
        <v>160</v>
      </c>
      <c r="F185" s="46" t="s">
        <v>85</v>
      </c>
      <c r="G185" s="46"/>
      <c r="H185" s="46"/>
      <c r="I185" s="449">
        <v>3547</v>
      </c>
      <c r="J185" s="46"/>
      <c r="K185" s="46"/>
      <c r="L185" s="46"/>
      <c r="M185" s="46">
        <v>1598</v>
      </c>
      <c r="N185" s="46"/>
      <c r="O185" s="46"/>
      <c r="P185" s="46"/>
      <c r="Q185" s="46">
        <v>1916</v>
      </c>
      <c r="R185" s="46">
        <v>20</v>
      </c>
      <c r="S185" s="236">
        <v>13</v>
      </c>
    </row>
    <row r="186" spans="2:24" x14ac:dyDescent="0.25">
      <c r="B186" s="60"/>
      <c r="C186" s="626" t="s">
        <v>161</v>
      </c>
      <c r="D186" s="45" t="s">
        <v>23</v>
      </c>
      <c r="E186" s="45" t="s">
        <v>162</v>
      </c>
      <c r="F186" s="45" t="s">
        <v>85</v>
      </c>
      <c r="G186" s="45"/>
      <c r="H186" s="78"/>
      <c r="I186" s="447">
        <v>50046</v>
      </c>
      <c r="J186" s="45">
        <v>3901</v>
      </c>
      <c r="K186" s="45">
        <v>1026</v>
      </c>
      <c r="L186" s="45"/>
      <c r="M186" s="45"/>
      <c r="N186" s="45">
        <v>171</v>
      </c>
      <c r="O186" s="45">
        <v>1</v>
      </c>
      <c r="P186" s="45">
        <v>27751</v>
      </c>
      <c r="Q186" s="45">
        <v>1424</v>
      </c>
      <c r="R186" s="45">
        <v>20565</v>
      </c>
      <c r="S186" s="236">
        <v>5040</v>
      </c>
    </row>
    <row r="187" spans="2:24" s="231" customFormat="1" x14ac:dyDescent="0.25">
      <c r="C187" s="627"/>
      <c r="D187" s="236" t="s">
        <v>386</v>
      </c>
      <c r="E187" s="236" t="s">
        <v>162</v>
      </c>
      <c r="F187" s="236"/>
      <c r="G187" s="236"/>
      <c r="I187" s="448">
        <v>6</v>
      </c>
      <c r="J187" s="236"/>
      <c r="K187" s="236"/>
      <c r="L187" s="236"/>
      <c r="M187" s="236"/>
      <c r="N187" s="236"/>
      <c r="O187" s="236"/>
      <c r="P187" s="236">
        <v>6</v>
      </c>
      <c r="Q187" s="236"/>
      <c r="R187" s="236"/>
      <c r="S187" s="236"/>
      <c r="U187"/>
      <c r="V187"/>
      <c r="W187"/>
      <c r="X187"/>
    </row>
    <row r="188" spans="2:24" x14ac:dyDescent="0.25">
      <c r="B188" s="61"/>
      <c r="C188" s="627"/>
      <c r="D188" s="46" t="s">
        <v>26</v>
      </c>
      <c r="E188" s="46" t="s">
        <v>162</v>
      </c>
      <c r="F188" s="46" t="s">
        <v>85</v>
      </c>
      <c r="G188" s="46"/>
      <c r="H188" s="46"/>
      <c r="I188" s="449">
        <v>39317</v>
      </c>
      <c r="J188" s="46">
        <v>4</v>
      </c>
      <c r="K188" s="46">
        <v>49</v>
      </c>
      <c r="L188" s="46"/>
      <c r="M188" s="46"/>
      <c r="N188" s="46">
        <v>59</v>
      </c>
      <c r="O188" s="46"/>
      <c r="P188" s="46">
        <v>10451</v>
      </c>
      <c r="Q188" s="46">
        <v>2837</v>
      </c>
      <c r="R188" s="46">
        <v>24605</v>
      </c>
      <c r="S188" s="236">
        <v>1405</v>
      </c>
    </row>
    <row r="189" spans="2:24" x14ac:dyDescent="0.25">
      <c r="B189" s="62"/>
      <c r="C189" s="628"/>
      <c r="D189" s="50" t="s">
        <v>27</v>
      </c>
      <c r="E189" s="50" t="s">
        <v>162</v>
      </c>
      <c r="F189" s="50" t="s">
        <v>85</v>
      </c>
      <c r="G189" s="50"/>
      <c r="H189" s="50"/>
      <c r="I189" s="450">
        <v>134</v>
      </c>
      <c r="J189" s="50"/>
      <c r="K189" s="50"/>
      <c r="L189" s="50"/>
      <c r="M189" s="50"/>
      <c r="N189" s="50">
        <v>8</v>
      </c>
      <c r="O189" s="50"/>
      <c r="P189" s="50">
        <v>63</v>
      </c>
      <c r="Q189" s="50">
        <v>11</v>
      </c>
      <c r="R189" s="50">
        <v>41</v>
      </c>
      <c r="S189" s="236">
        <v>11</v>
      </c>
    </row>
    <row r="190" spans="2:24" s="480" customFormat="1" ht="30" x14ac:dyDescent="0.25">
      <c r="B190" s="474"/>
      <c r="C190" s="490" t="s">
        <v>646</v>
      </c>
      <c r="D190" s="491"/>
      <c r="E190" s="491" t="s">
        <v>331</v>
      </c>
      <c r="F190" s="491"/>
      <c r="G190" s="491"/>
      <c r="H190" s="491"/>
      <c r="I190" s="491">
        <v>415400</v>
      </c>
      <c r="J190" s="491"/>
      <c r="K190" s="491"/>
      <c r="L190" s="491"/>
      <c r="M190" s="491"/>
      <c r="N190" s="491"/>
      <c r="O190" s="491"/>
      <c r="P190" s="491"/>
      <c r="Q190" s="491"/>
      <c r="R190" s="491"/>
      <c r="S190" s="492"/>
    </row>
    <row r="191" spans="2:24" x14ac:dyDescent="0.25">
      <c r="B191" s="60"/>
      <c r="C191" s="626" t="s">
        <v>163</v>
      </c>
      <c r="D191" s="45" t="s">
        <v>23</v>
      </c>
      <c r="E191" s="45" t="s">
        <v>164</v>
      </c>
      <c r="F191" s="45">
        <v>3082</v>
      </c>
      <c r="G191" s="45">
        <v>9</v>
      </c>
      <c r="H191" s="45"/>
      <c r="I191" s="447">
        <v>3</v>
      </c>
      <c r="J191" s="45"/>
      <c r="K191" s="45"/>
      <c r="L191" s="45"/>
      <c r="M191" s="45"/>
      <c r="N191" s="45"/>
      <c r="O191" s="45"/>
      <c r="P191" s="45"/>
      <c r="Q191" s="45"/>
      <c r="R191" s="45"/>
      <c r="S191" s="236">
        <v>3</v>
      </c>
    </row>
    <row r="192" spans="2:24" x14ac:dyDescent="0.25">
      <c r="B192" s="61"/>
      <c r="C192" s="627"/>
      <c r="D192" s="46" t="s">
        <v>26</v>
      </c>
      <c r="E192" s="46" t="s">
        <v>164</v>
      </c>
      <c r="F192" s="46">
        <v>3082</v>
      </c>
      <c r="G192" s="46">
        <v>9</v>
      </c>
      <c r="H192" s="46"/>
      <c r="I192" s="449">
        <v>830</v>
      </c>
      <c r="J192" s="46"/>
      <c r="K192" s="46"/>
      <c r="L192" s="46"/>
      <c r="M192" s="46"/>
      <c r="N192" s="46"/>
      <c r="O192" s="46"/>
      <c r="P192" s="46"/>
      <c r="Q192" s="46"/>
      <c r="R192" s="46">
        <v>830</v>
      </c>
      <c r="S192" s="236"/>
    </row>
    <row r="193" spans="2:24" x14ac:dyDescent="0.25">
      <c r="B193" s="62"/>
      <c r="C193" s="628"/>
      <c r="D193" s="50" t="s">
        <v>27</v>
      </c>
      <c r="E193" s="50" t="s">
        <v>164</v>
      </c>
      <c r="F193" s="50">
        <v>3077</v>
      </c>
      <c r="G193" s="50">
        <v>9</v>
      </c>
      <c r="H193" s="50"/>
      <c r="I193" s="450">
        <v>1024</v>
      </c>
      <c r="J193" s="50"/>
      <c r="K193" s="50">
        <v>985</v>
      </c>
      <c r="L193" s="50"/>
      <c r="M193" s="50"/>
      <c r="N193" s="50"/>
      <c r="O193" s="50"/>
      <c r="P193" s="50">
        <v>147</v>
      </c>
      <c r="Q193" s="50">
        <v>985</v>
      </c>
      <c r="R193" s="50">
        <v>877</v>
      </c>
      <c r="S193" s="236"/>
    </row>
    <row r="194" spans="2:24" x14ac:dyDescent="0.25">
      <c r="B194" s="60"/>
      <c r="C194" s="626" t="s">
        <v>165</v>
      </c>
      <c r="D194" s="45" t="s">
        <v>23</v>
      </c>
      <c r="E194" s="45" t="s">
        <v>166</v>
      </c>
      <c r="F194" s="45" t="s">
        <v>85</v>
      </c>
      <c r="G194" s="45"/>
      <c r="H194" s="45"/>
      <c r="I194" s="447">
        <v>28945</v>
      </c>
      <c r="J194" s="45">
        <v>43</v>
      </c>
      <c r="K194" s="45">
        <v>746</v>
      </c>
      <c r="L194" s="45"/>
      <c r="M194" s="45"/>
      <c r="N194" s="45">
        <v>6567</v>
      </c>
      <c r="O194" s="45"/>
      <c r="P194" s="45">
        <v>18576</v>
      </c>
      <c r="Q194" s="45">
        <v>1259</v>
      </c>
      <c r="R194" s="45">
        <v>3226</v>
      </c>
      <c r="S194" s="236">
        <v>106</v>
      </c>
    </row>
    <row r="195" spans="2:24" s="231" customFormat="1" x14ac:dyDescent="0.25">
      <c r="C195" s="627"/>
      <c r="D195" s="236" t="s">
        <v>386</v>
      </c>
      <c r="E195" s="236" t="s">
        <v>166</v>
      </c>
      <c r="F195" s="236"/>
      <c r="G195" s="236"/>
      <c r="H195" s="236"/>
      <c r="I195" s="448">
        <v>13</v>
      </c>
      <c r="J195" s="236"/>
      <c r="K195" s="236"/>
      <c r="L195" s="236"/>
      <c r="M195" s="236"/>
      <c r="N195" s="236"/>
      <c r="O195" s="236"/>
      <c r="P195" s="236"/>
      <c r="Q195" s="236">
        <v>10</v>
      </c>
      <c r="R195" s="236">
        <v>3</v>
      </c>
      <c r="S195" s="236"/>
      <c r="U195"/>
      <c r="V195"/>
      <c r="W195"/>
      <c r="X195"/>
    </row>
    <row r="196" spans="2:24" x14ac:dyDescent="0.25">
      <c r="B196" s="61"/>
      <c r="C196" s="627"/>
      <c r="D196" s="46" t="s">
        <v>26</v>
      </c>
      <c r="E196" s="46" t="s">
        <v>166</v>
      </c>
      <c r="F196" s="46" t="s">
        <v>85</v>
      </c>
      <c r="G196" s="46"/>
      <c r="H196" s="46"/>
      <c r="I196" s="449">
        <v>11799</v>
      </c>
      <c r="J196" s="46"/>
      <c r="K196" s="46"/>
      <c r="L196" s="46"/>
      <c r="M196" s="46"/>
      <c r="N196" s="46">
        <v>4460</v>
      </c>
      <c r="O196" s="46"/>
      <c r="P196" s="46">
        <v>2714</v>
      </c>
      <c r="Q196" s="46">
        <v>116</v>
      </c>
      <c r="R196" s="46">
        <v>4465</v>
      </c>
      <c r="S196" s="236">
        <v>40</v>
      </c>
    </row>
    <row r="197" spans="2:24" x14ac:dyDescent="0.25">
      <c r="B197" s="62"/>
      <c r="C197" s="628"/>
      <c r="D197" s="50" t="s">
        <v>27</v>
      </c>
      <c r="E197" s="50" t="s">
        <v>166</v>
      </c>
      <c r="F197" s="50" t="s">
        <v>85</v>
      </c>
      <c r="G197" s="50"/>
      <c r="H197" s="50"/>
      <c r="I197" s="450">
        <v>590</v>
      </c>
      <c r="J197" s="50"/>
      <c r="K197" s="50"/>
      <c r="L197" s="50"/>
      <c r="M197" s="50">
        <v>73</v>
      </c>
      <c r="N197" s="50"/>
      <c r="O197" s="50"/>
      <c r="P197" s="50">
        <v>102</v>
      </c>
      <c r="Q197" s="50">
        <v>301</v>
      </c>
      <c r="R197" s="50">
        <v>102</v>
      </c>
      <c r="S197" s="236">
        <v>12</v>
      </c>
    </row>
    <row r="198" spans="2:24" x14ac:dyDescent="0.25">
      <c r="B198" s="77" t="s">
        <v>23</v>
      </c>
      <c r="C198" s="74" t="s">
        <v>167</v>
      </c>
      <c r="D198" s="42"/>
      <c r="E198" s="42"/>
      <c r="F198" s="42"/>
      <c r="G198" s="42"/>
      <c r="H198" s="43"/>
      <c r="I198" s="446">
        <f>SUM(I199:I202)</f>
        <v>55656</v>
      </c>
      <c r="J198" s="43">
        <f t="shared" ref="J198:S198" si="10">SUM(J199:J202)</f>
        <v>4</v>
      </c>
      <c r="K198" s="43">
        <f t="shared" si="10"/>
        <v>120</v>
      </c>
      <c r="L198" s="43">
        <f t="shared" si="10"/>
        <v>0</v>
      </c>
      <c r="M198" s="43">
        <f t="shared" si="10"/>
        <v>0</v>
      </c>
      <c r="N198" s="43">
        <f t="shared" si="10"/>
        <v>251</v>
      </c>
      <c r="O198" s="43">
        <f t="shared" si="10"/>
        <v>0</v>
      </c>
      <c r="P198" s="43">
        <f t="shared" si="10"/>
        <v>4717</v>
      </c>
      <c r="Q198" s="43">
        <f t="shared" si="10"/>
        <v>6495</v>
      </c>
      <c r="R198" s="43">
        <f t="shared" si="10"/>
        <v>43307</v>
      </c>
      <c r="S198" s="236">
        <f t="shared" si="10"/>
        <v>1014</v>
      </c>
    </row>
    <row r="199" spans="2:24" x14ac:dyDescent="0.25">
      <c r="B199" s="60"/>
      <c r="C199" s="626" t="s">
        <v>168</v>
      </c>
      <c r="D199" s="26" t="s">
        <v>23</v>
      </c>
      <c r="E199" s="26" t="s">
        <v>169</v>
      </c>
      <c r="F199" s="26" t="s">
        <v>85</v>
      </c>
      <c r="G199" s="26"/>
      <c r="H199" s="26"/>
      <c r="I199" s="405">
        <v>5607</v>
      </c>
      <c r="J199" s="26"/>
      <c r="K199" s="26">
        <v>8</v>
      </c>
      <c r="L199" s="26"/>
      <c r="M199" s="26"/>
      <c r="N199" s="26">
        <v>31</v>
      </c>
      <c r="O199" s="26"/>
      <c r="P199" s="26">
        <v>1236</v>
      </c>
      <c r="Q199" s="26">
        <v>401</v>
      </c>
      <c r="R199" s="26">
        <v>3464</v>
      </c>
      <c r="S199" s="232">
        <v>483</v>
      </c>
    </row>
    <row r="200" spans="2:24" x14ac:dyDescent="0.25">
      <c r="B200" s="62"/>
      <c r="C200" s="628"/>
      <c r="D200" s="30" t="s">
        <v>26</v>
      </c>
      <c r="E200" s="30" t="s">
        <v>169</v>
      </c>
      <c r="F200" s="30" t="s">
        <v>85</v>
      </c>
      <c r="G200" s="30"/>
      <c r="H200" s="30"/>
      <c r="I200" s="407">
        <v>1854</v>
      </c>
      <c r="J200" s="30"/>
      <c r="K200" s="30"/>
      <c r="L200" s="30"/>
      <c r="M200" s="30"/>
      <c r="N200" s="30"/>
      <c r="O200" s="30"/>
      <c r="P200" s="30">
        <v>256</v>
      </c>
      <c r="Q200" s="30">
        <v>41</v>
      </c>
      <c r="R200" s="30">
        <v>1532</v>
      </c>
      <c r="S200" s="232">
        <v>25</v>
      </c>
    </row>
    <row r="201" spans="2:24" x14ac:dyDescent="0.25">
      <c r="B201" s="60"/>
      <c r="C201" s="626" t="s">
        <v>170</v>
      </c>
      <c r="D201" s="26" t="s">
        <v>23</v>
      </c>
      <c r="E201" s="26" t="s">
        <v>171</v>
      </c>
      <c r="F201" s="26" t="s">
        <v>85</v>
      </c>
      <c r="G201" s="26"/>
      <c r="H201" s="26"/>
      <c r="I201" s="405">
        <v>46411</v>
      </c>
      <c r="J201" s="26">
        <v>4</v>
      </c>
      <c r="K201" s="26">
        <v>112</v>
      </c>
      <c r="L201" s="26"/>
      <c r="M201" s="26"/>
      <c r="N201" s="26">
        <v>204</v>
      </c>
      <c r="O201" s="26"/>
      <c r="P201" s="26">
        <v>3198</v>
      </c>
      <c r="Q201" s="26">
        <v>5840</v>
      </c>
      <c r="R201" s="26">
        <v>36828</v>
      </c>
      <c r="S201" s="232">
        <v>460</v>
      </c>
    </row>
    <row r="202" spans="2:24" x14ac:dyDescent="0.25">
      <c r="B202" s="62"/>
      <c r="C202" s="628"/>
      <c r="D202" s="30" t="s">
        <v>26</v>
      </c>
      <c r="E202" s="30" t="s">
        <v>171</v>
      </c>
      <c r="F202" s="30" t="s">
        <v>85</v>
      </c>
      <c r="G202" s="30"/>
      <c r="H202" s="30"/>
      <c r="I202" s="407">
        <v>1784</v>
      </c>
      <c r="J202" s="30"/>
      <c r="K202" s="30"/>
      <c r="L202" s="30"/>
      <c r="M202" s="30"/>
      <c r="N202" s="30">
        <v>16</v>
      </c>
      <c r="O202" s="30"/>
      <c r="P202" s="30">
        <v>27</v>
      </c>
      <c r="Q202" s="30">
        <v>213</v>
      </c>
      <c r="R202" s="30">
        <v>1483</v>
      </c>
      <c r="S202" s="232">
        <v>46</v>
      </c>
    </row>
    <row r="203" spans="2:24" x14ac:dyDescent="0.25">
      <c r="B203" s="77" t="s">
        <v>172</v>
      </c>
      <c r="C203" s="74" t="s">
        <v>173</v>
      </c>
      <c r="D203" s="42"/>
      <c r="E203" s="42"/>
      <c r="F203" s="42"/>
      <c r="G203" s="42"/>
      <c r="H203" s="43"/>
      <c r="I203" s="446">
        <f>SUM(I204:I236)</f>
        <v>2041</v>
      </c>
      <c r="J203" s="43">
        <f t="shared" ref="J203:S203" si="11">SUM(J204:J236)</f>
        <v>44</v>
      </c>
      <c r="K203" s="43">
        <f t="shared" si="11"/>
        <v>58</v>
      </c>
      <c r="L203" s="43">
        <f t="shared" si="11"/>
        <v>0</v>
      </c>
      <c r="M203" s="43">
        <f t="shared" si="11"/>
        <v>0</v>
      </c>
      <c r="N203" s="43">
        <f t="shared" si="11"/>
        <v>122</v>
      </c>
      <c r="O203" s="43">
        <f t="shared" si="11"/>
        <v>0</v>
      </c>
      <c r="P203" s="43">
        <f t="shared" si="11"/>
        <v>25</v>
      </c>
      <c r="Q203" s="43">
        <f t="shared" si="11"/>
        <v>1330</v>
      </c>
      <c r="R203" s="43">
        <f t="shared" si="11"/>
        <v>535</v>
      </c>
      <c r="S203" s="236">
        <f t="shared" si="11"/>
        <v>131</v>
      </c>
    </row>
    <row r="204" spans="2:24" x14ac:dyDescent="0.25">
      <c r="B204" s="60"/>
      <c r="C204" s="626" t="s">
        <v>174</v>
      </c>
      <c r="D204" s="45" t="s">
        <v>23</v>
      </c>
      <c r="E204" s="45" t="s">
        <v>175</v>
      </c>
      <c r="F204" s="45">
        <v>2315</v>
      </c>
      <c r="G204" s="45">
        <v>9</v>
      </c>
      <c r="H204" s="45" t="s">
        <v>131</v>
      </c>
      <c r="I204" s="447">
        <v>21</v>
      </c>
      <c r="J204" s="45">
        <v>19</v>
      </c>
      <c r="K204" s="45"/>
      <c r="L204" s="45"/>
      <c r="M204" s="45"/>
      <c r="N204" s="45"/>
      <c r="O204" s="45"/>
      <c r="P204" s="45"/>
      <c r="Q204" s="45">
        <v>21</v>
      </c>
      <c r="R204" s="45"/>
      <c r="S204" s="236">
        <v>19</v>
      </c>
    </row>
    <row r="205" spans="2:24" s="231" customFormat="1" x14ac:dyDescent="0.25">
      <c r="C205" s="627"/>
      <c r="D205" s="236" t="s">
        <v>386</v>
      </c>
      <c r="E205" s="236" t="s">
        <v>175</v>
      </c>
      <c r="F205" s="236"/>
      <c r="G205" s="236"/>
      <c r="H205" s="236"/>
      <c r="I205" s="448"/>
      <c r="J205" s="236"/>
      <c r="K205" s="236">
        <v>37</v>
      </c>
      <c r="L205" s="236"/>
      <c r="M205" s="236"/>
      <c r="N205" s="236"/>
      <c r="O205" s="236"/>
      <c r="P205" s="236"/>
      <c r="Q205" s="236"/>
      <c r="R205" s="236"/>
      <c r="S205" s="236">
        <v>37</v>
      </c>
      <c r="U205"/>
      <c r="V205"/>
      <c r="W205"/>
      <c r="X205"/>
    </row>
    <row r="206" spans="2:24" x14ac:dyDescent="0.25">
      <c r="B206" s="61"/>
      <c r="C206" s="627"/>
      <c r="D206" s="46" t="s">
        <v>26</v>
      </c>
      <c r="E206" s="46" t="s">
        <v>175</v>
      </c>
      <c r="F206" s="46">
        <v>2315</v>
      </c>
      <c r="G206" s="46">
        <v>9</v>
      </c>
      <c r="H206" s="46" t="s">
        <v>131</v>
      </c>
      <c r="I206" s="449"/>
      <c r="J206" s="46">
        <v>1</v>
      </c>
      <c r="K206" s="46"/>
      <c r="L206" s="46"/>
      <c r="M206" s="46"/>
      <c r="N206" s="46"/>
      <c r="O206" s="46"/>
      <c r="P206" s="46"/>
      <c r="Q206" s="46"/>
      <c r="R206" s="46">
        <v>1</v>
      </c>
      <c r="S206" s="236"/>
    </row>
    <row r="207" spans="2:24" x14ac:dyDescent="0.25">
      <c r="B207" s="62"/>
      <c r="C207" s="628"/>
      <c r="D207" s="50" t="s">
        <v>27</v>
      </c>
      <c r="E207" s="50" t="s">
        <v>175</v>
      </c>
      <c r="F207" s="50">
        <v>2315</v>
      </c>
      <c r="G207" s="50">
        <v>9</v>
      </c>
      <c r="H207" s="50" t="s">
        <v>131</v>
      </c>
      <c r="I207" s="450">
        <v>2</v>
      </c>
      <c r="J207" s="50"/>
      <c r="K207" s="50"/>
      <c r="L207" s="50"/>
      <c r="M207" s="50"/>
      <c r="N207" s="50"/>
      <c r="O207" s="50"/>
      <c r="P207" s="50"/>
      <c r="Q207" s="50">
        <v>2</v>
      </c>
      <c r="R207" s="50"/>
      <c r="S207" s="236"/>
    </row>
    <row r="208" spans="2:24" x14ac:dyDescent="0.25">
      <c r="B208" s="60"/>
      <c r="C208" s="626" t="s">
        <v>176</v>
      </c>
      <c r="D208" s="45" t="s">
        <v>23</v>
      </c>
      <c r="E208" s="45" t="s">
        <v>177</v>
      </c>
      <c r="F208" s="45">
        <v>2315</v>
      </c>
      <c r="G208" s="45">
        <v>9</v>
      </c>
      <c r="H208" s="45" t="s">
        <v>131</v>
      </c>
      <c r="I208" s="447">
        <v>2</v>
      </c>
      <c r="J208" s="45"/>
      <c r="K208" s="45"/>
      <c r="L208" s="45"/>
      <c r="M208" s="45"/>
      <c r="N208" s="45"/>
      <c r="O208" s="45"/>
      <c r="P208" s="45"/>
      <c r="Q208" s="45">
        <v>2</v>
      </c>
      <c r="R208" s="45"/>
      <c r="S208" s="236"/>
    </row>
    <row r="209" spans="2:24" s="231" customFormat="1" x14ac:dyDescent="0.25">
      <c r="C209" s="627"/>
      <c r="D209" s="236" t="s">
        <v>386</v>
      </c>
      <c r="E209" s="236" t="s">
        <v>177</v>
      </c>
      <c r="F209" s="236"/>
      <c r="G209" s="236"/>
      <c r="H209" s="236"/>
      <c r="I209" s="448">
        <v>1</v>
      </c>
      <c r="J209" s="236"/>
      <c r="K209" s="236"/>
      <c r="L209" s="236"/>
      <c r="M209" s="236"/>
      <c r="N209" s="236"/>
      <c r="O209" s="236"/>
      <c r="P209" s="236"/>
      <c r="Q209" s="236"/>
      <c r="R209" s="236"/>
      <c r="S209" s="236">
        <v>1</v>
      </c>
      <c r="U209"/>
      <c r="V209"/>
      <c r="W209"/>
      <c r="X209"/>
    </row>
    <row r="210" spans="2:24" x14ac:dyDescent="0.25">
      <c r="B210" s="61"/>
      <c r="C210" s="627"/>
      <c r="D210" s="46" t="s">
        <v>26</v>
      </c>
      <c r="E210" s="46" t="s">
        <v>177</v>
      </c>
      <c r="F210" s="46">
        <v>2315</v>
      </c>
      <c r="G210" s="46">
        <v>9</v>
      </c>
      <c r="H210" s="46" t="s">
        <v>131</v>
      </c>
      <c r="I210" s="449"/>
      <c r="J210" s="46"/>
      <c r="K210" s="46"/>
      <c r="L210" s="46"/>
      <c r="M210" s="46"/>
      <c r="N210" s="46"/>
      <c r="O210" s="46"/>
      <c r="P210" s="46"/>
      <c r="Q210" s="46"/>
      <c r="R210" s="46"/>
      <c r="S210" s="236"/>
    </row>
    <row r="211" spans="2:24" x14ac:dyDescent="0.25">
      <c r="B211" s="62"/>
      <c r="C211" s="628"/>
      <c r="D211" s="50" t="s">
        <v>27</v>
      </c>
      <c r="E211" s="50" t="s">
        <v>177</v>
      </c>
      <c r="F211" s="50">
        <v>2315</v>
      </c>
      <c r="G211" s="50">
        <v>9</v>
      </c>
      <c r="H211" s="50" t="s">
        <v>131</v>
      </c>
      <c r="I211" s="450">
        <v>11</v>
      </c>
      <c r="J211" s="50">
        <v>2</v>
      </c>
      <c r="K211" s="50"/>
      <c r="L211" s="50"/>
      <c r="M211" s="50"/>
      <c r="N211" s="50"/>
      <c r="O211" s="50"/>
      <c r="P211" s="50"/>
      <c r="Q211" s="50">
        <v>3</v>
      </c>
      <c r="R211" s="50">
        <v>9</v>
      </c>
      <c r="S211" s="236">
        <v>1</v>
      </c>
    </row>
    <row r="212" spans="2:24" x14ac:dyDescent="0.25">
      <c r="B212" s="60"/>
      <c r="C212" s="626" t="s">
        <v>178</v>
      </c>
      <c r="D212" s="45" t="s">
        <v>23</v>
      </c>
      <c r="E212" s="45" t="s">
        <v>179</v>
      </c>
      <c r="F212" s="45">
        <v>3082</v>
      </c>
      <c r="G212" s="45">
        <v>9</v>
      </c>
      <c r="H212" s="45"/>
      <c r="I212" s="447">
        <v>136</v>
      </c>
      <c r="J212" s="45"/>
      <c r="K212" s="45"/>
      <c r="L212" s="45"/>
      <c r="M212" s="45"/>
      <c r="N212" s="45">
        <v>19</v>
      </c>
      <c r="O212" s="45"/>
      <c r="P212" s="45"/>
      <c r="Q212" s="45">
        <v>114</v>
      </c>
      <c r="R212" s="45"/>
      <c r="S212" s="236">
        <v>3</v>
      </c>
    </row>
    <row r="213" spans="2:24" s="231" customFormat="1" x14ac:dyDescent="0.25">
      <c r="C213" s="627"/>
      <c r="D213" s="236" t="s">
        <v>386</v>
      </c>
      <c r="E213" s="236" t="s">
        <v>179</v>
      </c>
      <c r="F213" s="236"/>
      <c r="G213" s="236"/>
      <c r="H213" s="236"/>
      <c r="I213" s="448">
        <v>1</v>
      </c>
      <c r="J213" s="236"/>
      <c r="K213" s="236"/>
      <c r="L213" s="236"/>
      <c r="M213" s="236"/>
      <c r="N213" s="236"/>
      <c r="O213" s="236"/>
      <c r="P213" s="236"/>
      <c r="Q213" s="236"/>
      <c r="R213" s="236"/>
      <c r="S213" s="236">
        <v>1</v>
      </c>
      <c r="U213"/>
      <c r="V213"/>
      <c r="W213"/>
      <c r="X213"/>
    </row>
    <row r="214" spans="2:24" x14ac:dyDescent="0.25">
      <c r="B214" s="61"/>
      <c r="C214" s="627"/>
      <c r="D214" s="46" t="s">
        <v>26</v>
      </c>
      <c r="E214" s="46" t="s">
        <v>179</v>
      </c>
      <c r="F214" s="46">
        <v>3082</v>
      </c>
      <c r="G214" s="46">
        <v>9</v>
      </c>
      <c r="H214" s="46"/>
      <c r="I214" s="449"/>
      <c r="J214" s="46"/>
      <c r="K214" s="46"/>
      <c r="L214" s="46"/>
      <c r="M214" s="46"/>
      <c r="N214" s="46"/>
      <c r="O214" s="46"/>
      <c r="P214" s="46"/>
      <c r="Q214" s="46"/>
      <c r="R214" s="46"/>
      <c r="S214" s="236"/>
    </row>
    <row r="215" spans="2:24" x14ac:dyDescent="0.25">
      <c r="B215" s="62"/>
      <c r="C215" s="628"/>
      <c r="D215" s="50" t="s">
        <v>27</v>
      </c>
      <c r="E215" s="50" t="s">
        <v>179</v>
      </c>
      <c r="F215" s="50">
        <v>3077</v>
      </c>
      <c r="G215" s="50">
        <v>9</v>
      </c>
      <c r="H215" s="50"/>
      <c r="I215" s="450">
        <v>14</v>
      </c>
      <c r="J215" s="50"/>
      <c r="K215" s="50"/>
      <c r="L215" s="50"/>
      <c r="M215" s="50"/>
      <c r="N215" s="50"/>
      <c r="O215" s="50"/>
      <c r="P215" s="50"/>
      <c r="Q215" s="50">
        <v>14</v>
      </c>
      <c r="R215" s="50"/>
      <c r="S215" s="236"/>
    </row>
    <row r="216" spans="2:24" x14ac:dyDescent="0.25">
      <c r="B216" s="60"/>
      <c r="C216" s="626" t="s">
        <v>180</v>
      </c>
      <c r="D216" s="45" t="s">
        <v>23</v>
      </c>
      <c r="E216" s="45" t="s">
        <v>181</v>
      </c>
      <c r="F216" s="45">
        <v>2810</v>
      </c>
      <c r="G216" s="45">
        <v>6.1</v>
      </c>
      <c r="H216" s="45" t="s">
        <v>25</v>
      </c>
      <c r="I216" s="447">
        <v>301</v>
      </c>
      <c r="J216" s="45">
        <v>1</v>
      </c>
      <c r="K216" s="45"/>
      <c r="L216" s="45"/>
      <c r="M216" s="45"/>
      <c r="N216" s="45">
        <v>68</v>
      </c>
      <c r="O216" s="45"/>
      <c r="P216" s="45">
        <v>1</v>
      </c>
      <c r="Q216" s="45">
        <v>110</v>
      </c>
      <c r="R216" s="45">
        <v>122</v>
      </c>
      <c r="S216" s="236">
        <v>1</v>
      </c>
    </row>
    <row r="217" spans="2:24" x14ac:dyDescent="0.25">
      <c r="B217" s="61"/>
      <c r="C217" s="627"/>
      <c r="D217" s="46" t="s">
        <v>26</v>
      </c>
      <c r="E217" s="46" t="s">
        <v>181</v>
      </c>
      <c r="F217" s="46">
        <v>2810</v>
      </c>
      <c r="G217" s="46">
        <v>6.1</v>
      </c>
      <c r="H217" s="46" t="s">
        <v>25</v>
      </c>
      <c r="I217" s="449">
        <v>14</v>
      </c>
      <c r="J217" s="46"/>
      <c r="K217" s="46"/>
      <c r="L217" s="46"/>
      <c r="M217" s="46"/>
      <c r="N217" s="46">
        <v>2</v>
      </c>
      <c r="O217" s="46"/>
      <c r="P217" s="46"/>
      <c r="Q217" s="46"/>
      <c r="R217" s="46">
        <v>12</v>
      </c>
      <c r="S217" s="236"/>
    </row>
    <row r="218" spans="2:24" x14ac:dyDescent="0.25">
      <c r="B218" s="62"/>
      <c r="C218" s="628"/>
      <c r="D218" s="50" t="s">
        <v>27</v>
      </c>
      <c r="E218" s="50" t="s">
        <v>181</v>
      </c>
      <c r="F218" s="50">
        <v>2811</v>
      </c>
      <c r="G218" s="50">
        <v>6.1</v>
      </c>
      <c r="H218" s="50" t="s">
        <v>25</v>
      </c>
      <c r="I218" s="450">
        <v>57</v>
      </c>
      <c r="J218" s="50"/>
      <c r="K218" s="50"/>
      <c r="L218" s="50"/>
      <c r="M218" s="50"/>
      <c r="N218" s="50"/>
      <c r="O218" s="50"/>
      <c r="P218" s="50"/>
      <c r="Q218" s="50">
        <v>10</v>
      </c>
      <c r="R218" s="50">
        <v>42</v>
      </c>
      <c r="S218" s="236">
        <v>5</v>
      </c>
    </row>
    <row r="219" spans="2:24" x14ac:dyDescent="0.25">
      <c r="B219" s="60"/>
      <c r="C219" s="626" t="s">
        <v>182</v>
      </c>
      <c r="D219" s="45" t="s">
        <v>23</v>
      </c>
      <c r="E219" s="45" t="s">
        <v>183</v>
      </c>
      <c r="F219" s="45">
        <v>2821</v>
      </c>
      <c r="G219" s="45">
        <v>6.1</v>
      </c>
      <c r="H219" s="45" t="s">
        <v>64</v>
      </c>
      <c r="I219" s="447">
        <v>3</v>
      </c>
      <c r="J219" s="45"/>
      <c r="K219" s="45">
        <v>8</v>
      </c>
      <c r="L219" s="45"/>
      <c r="M219" s="45"/>
      <c r="N219" s="45">
        <v>1</v>
      </c>
      <c r="O219" s="45"/>
      <c r="P219" s="45"/>
      <c r="Q219" s="45">
        <v>2</v>
      </c>
      <c r="R219" s="45"/>
      <c r="S219" s="236">
        <v>8</v>
      </c>
    </row>
    <row r="220" spans="2:24" x14ac:dyDescent="0.25">
      <c r="B220" s="61"/>
      <c r="C220" s="627"/>
      <c r="D220" s="46" t="s">
        <v>26</v>
      </c>
      <c r="E220" s="46" t="s">
        <v>183</v>
      </c>
      <c r="F220" s="46">
        <v>2821</v>
      </c>
      <c r="G220" s="46">
        <v>6.1</v>
      </c>
      <c r="H220" s="46" t="s">
        <v>64</v>
      </c>
      <c r="I220" s="449"/>
      <c r="J220" s="46"/>
      <c r="K220" s="46"/>
      <c r="L220" s="46"/>
      <c r="M220" s="46"/>
      <c r="N220" s="46"/>
      <c r="O220" s="46"/>
      <c r="P220" s="46"/>
      <c r="Q220" s="46"/>
      <c r="R220" s="46"/>
      <c r="S220" s="236"/>
    </row>
    <row r="221" spans="2:24" x14ac:dyDescent="0.25">
      <c r="B221" s="61"/>
      <c r="C221" s="627"/>
      <c r="D221" s="46" t="s">
        <v>27</v>
      </c>
      <c r="E221" s="46" t="s">
        <v>183</v>
      </c>
      <c r="F221" s="46">
        <v>1671</v>
      </c>
      <c r="G221" s="46">
        <v>6.1</v>
      </c>
      <c r="H221" s="46" t="s">
        <v>131</v>
      </c>
      <c r="I221" s="449"/>
      <c r="J221" s="46"/>
      <c r="K221" s="46"/>
      <c r="L221" s="46"/>
      <c r="M221" s="46"/>
      <c r="N221" s="46"/>
      <c r="O221" s="46"/>
      <c r="P221" s="46"/>
      <c r="Q221" s="46"/>
      <c r="R221" s="46"/>
      <c r="S221" s="236"/>
    </row>
    <row r="222" spans="2:24" x14ac:dyDescent="0.25">
      <c r="B222" s="78"/>
      <c r="C222" s="626" t="s">
        <v>184</v>
      </c>
      <c r="D222" s="45" t="s">
        <v>23</v>
      </c>
      <c r="E222" s="45" t="s">
        <v>185</v>
      </c>
      <c r="F222" s="45">
        <v>2810</v>
      </c>
      <c r="G222" s="45">
        <v>6.1</v>
      </c>
      <c r="H222" s="45" t="s">
        <v>25</v>
      </c>
      <c r="I222" s="447">
        <v>2</v>
      </c>
      <c r="J222" s="45"/>
      <c r="K222" s="45">
        <v>4</v>
      </c>
      <c r="L222" s="45"/>
      <c r="M222" s="45"/>
      <c r="N222" s="45">
        <v>4</v>
      </c>
      <c r="O222" s="45"/>
      <c r="P222" s="45"/>
      <c r="Q222" s="45">
        <v>1</v>
      </c>
      <c r="R222" s="45">
        <v>1</v>
      </c>
      <c r="S222" s="236"/>
    </row>
    <row r="223" spans="2:24" x14ac:dyDescent="0.25">
      <c r="B223" s="79"/>
      <c r="C223" s="627"/>
      <c r="D223" s="46" t="s">
        <v>26</v>
      </c>
      <c r="E223" s="46" t="s">
        <v>185</v>
      </c>
      <c r="F223" s="46">
        <v>2810</v>
      </c>
      <c r="G223" s="46">
        <v>6.1</v>
      </c>
      <c r="H223" s="46" t="s">
        <v>25</v>
      </c>
      <c r="I223" s="449"/>
      <c r="J223" s="46"/>
      <c r="K223" s="46"/>
      <c r="L223" s="46"/>
      <c r="M223" s="46"/>
      <c r="N223" s="46"/>
      <c r="O223" s="46"/>
      <c r="P223" s="46"/>
      <c r="Q223" s="46"/>
      <c r="R223" s="46"/>
      <c r="S223" s="236"/>
    </row>
    <row r="224" spans="2:24" x14ac:dyDescent="0.25">
      <c r="B224" s="80"/>
      <c r="C224" s="628"/>
      <c r="D224" s="50" t="s">
        <v>27</v>
      </c>
      <c r="E224" s="50" t="s">
        <v>185</v>
      </c>
      <c r="F224" s="50">
        <v>2811</v>
      </c>
      <c r="G224" s="50">
        <v>6.1</v>
      </c>
      <c r="H224" s="50" t="s">
        <v>25</v>
      </c>
      <c r="I224" s="450"/>
      <c r="J224" s="50"/>
      <c r="K224" s="50"/>
      <c r="L224" s="50"/>
      <c r="M224" s="50"/>
      <c r="N224" s="50"/>
      <c r="O224" s="50"/>
      <c r="P224" s="50"/>
      <c r="Q224" s="50"/>
      <c r="R224" s="50"/>
      <c r="S224" s="236"/>
    </row>
    <row r="225" spans="2:19" x14ac:dyDescent="0.25">
      <c r="B225" s="78"/>
      <c r="C225" s="626" t="s">
        <v>186</v>
      </c>
      <c r="D225" s="45" t="s">
        <v>23</v>
      </c>
      <c r="E225" s="45" t="s">
        <v>187</v>
      </c>
      <c r="F225" s="45">
        <v>2206</v>
      </c>
      <c r="G225" s="45">
        <v>6.1</v>
      </c>
      <c r="H225" s="45" t="s">
        <v>64</v>
      </c>
      <c r="I225" s="447">
        <v>5</v>
      </c>
      <c r="J225" s="45"/>
      <c r="K225" s="45">
        <v>1</v>
      </c>
      <c r="L225" s="45"/>
      <c r="M225" s="45"/>
      <c r="N225" s="45"/>
      <c r="O225" s="45"/>
      <c r="P225" s="45">
        <v>1</v>
      </c>
      <c r="Q225" s="45">
        <v>4</v>
      </c>
      <c r="R225" s="45"/>
      <c r="S225" s="236">
        <v>1</v>
      </c>
    </row>
    <row r="226" spans="2:19" x14ac:dyDescent="0.25">
      <c r="B226" s="79"/>
      <c r="C226" s="627"/>
      <c r="D226" s="46" t="s">
        <v>26</v>
      </c>
      <c r="E226" s="46" t="s">
        <v>187</v>
      </c>
      <c r="F226" s="46">
        <v>2206</v>
      </c>
      <c r="G226" s="46">
        <v>6.1</v>
      </c>
      <c r="H226" s="46" t="s">
        <v>64</v>
      </c>
      <c r="I226" s="449">
        <v>23</v>
      </c>
      <c r="J226" s="46"/>
      <c r="K226" s="46"/>
      <c r="L226" s="46"/>
      <c r="M226" s="46"/>
      <c r="N226" s="46">
        <v>13</v>
      </c>
      <c r="O226" s="46"/>
      <c r="P226" s="46">
        <v>3</v>
      </c>
      <c r="Q226" s="46">
        <v>7</v>
      </c>
      <c r="R226" s="46"/>
      <c r="S226" s="236"/>
    </row>
    <row r="227" spans="2:19" x14ac:dyDescent="0.25">
      <c r="B227" s="80"/>
      <c r="C227" s="628"/>
      <c r="D227" s="50" t="s">
        <v>27</v>
      </c>
      <c r="E227" s="50" t="s">
        <v>187</v>
      </c>
      <c r="F227" s="50">
        <v>2206</v>
      </c>
      <c r="G227" s="50">
        <v>6.1</v>
      </c>
      <c r="H227" s="50" t="s">
        <v>64</v>
      </c>
      <c r="I227" s="450"/>
      <c r="J227" s="50"/>
      <c r="K227" s="50"/>
      <c r="L227" s="50"/>
      <c r="M227" s="50"/>
      <c r="N227" s="50"/>
      <c r="O227" s="50"/>
      <c r="P227" s="50"/>
      <c r="Q227" s="50"/>
      <c r="R227" s="50"/>
      <c r="S227" s="236"/>
    </row>
    <row r="228" spans="2:19" x14ac:dyDescent="0.25">
      <c r="B228" s="78"/>
      <c r="C228" s="626" t="s">
        <v>188</v>
      </c>
      <c r="D228" s="45" t="s">
        <v>23</v>
      </c>
      <c r="E228" s="45" t="s">
        <v>189</v>
      </c>
      <c r="F228" s="45" t="s">
        <v>33</v>
      </c>
      <c r="G228" s="45"/>
      <c r="H228" s="45"/>
      <c r="I228" s="447">
        <v>103</v>
      </c>
      <c r="J228" s="45"/>
      <c r="K228" s="45"/>
      <c r="L228" s="45"/>
      <c r="M228" s="45"/>
      <c r="N228" s="45">
        <v>1</v>
      </c>
      <c r="O228" s="45"/>
      <c r="P228" s="45"/>
      <c r="Q228" s="45">
        <v>84</v>
      </c>
      <c r="R228" s="45">
        <v>18</v>
      </c>
      <c r="S228" s="236"/>
    </row>
    <row r="229" spans="2:19" x14ac:dyDescent="0.25">
      <c r="B229" s="79"/>
      <c r="C229" s="627"/>
      <c r="D229" s="46" t="s">
        <v>26</v>
      </c>
      <c r="E229" s="46" t="s">
        <v>189</v>
      </c>
      <c r="F229" s="46" t="s">
        <v>33</v>
      </c>
      <c r="G229" s="46"/>
      <c r="H229" s="46"/>
      <c r="I229" s="449">
        <v>5</v>
      </c>
      <c r="J229" s="46"/>
      <c r="K229" s="46"/>
      <c r="L229" s="46"/>
      <c r="M229" s="46"/>
      <c r="N229" s="46">
        <v>1</v>
      </c>
      <c r="O229" s="46"/>
      <c r="P229" s="46"/>
      <c r="Q229" s="46"/>
      <c r="R229" s="46">
        <v>4</v>
      </c>
      <c r="S229" s="236"/>
    </row>
    <row r="230" spans="2:19" x14ac:dyDescent="0.25">
      <c r="B230" s="80"/>
      <c r="C230" s="628"/>
      <c r="D230" s="50" t="s">
        <v>27</v>
      </c>
      <c r="E230" s="50" t="s">
        <v>189</v>
      </c>
      <c r="F230" s="50" t="s">
        <v>33</v>
      </c>
      <c r="G230" s="50"/>
      <c r="H230" s="50"/>
      <c r="I230" s="450">
        <v>17</v>
      </c>
      <c r="J230" s="50"/>
      <c r="K230" s="50"/>
      <c r="L230" s="50"/>
      <c r="M230" s="50"/>
      <c r="N230" s="50">
        <v>1</v>
      </c>
      <c r="O230" s="50"/>
      <c r="P230" s="50"/>
      <c r="Q230" s="50">
        <v>3</v>
      </c>
      <c r="R230" s="50">
        <v>13</v>
      </c>
      <c r="S230" s="236"/>
    </row>
    <row r="231" spans="2:19" x14ac:dyDescent="0.25">
      <c r="B231" s="78"/>
      <c r="C231" s="626" t="s">
        <v>190</v>
      </c>
      <c r="D231" s="45" t="s">
        <v>23</v>
      </c>
      <c r="E231" s="45" t="s">
        <v>191</v>
      </c>
      <c r="F231" s="45">
        <v>3082</v>
      </c>
      <c r="G231" s="45">
        <v>9</v>
      </c>
      <c r="H231" s="45"/>
      <c r="I231" s="447">
        <v>852</v>
      </c>
      <c r="J231" s="45">
        <v>21</v>
      </c>
      <c r="K231" s="45">
        <v>8</v>
      </c>
      <c r="L231" s="45"/>
      <c r="M231" s="45"/>
      <c r="N231" s="45">
        <v>12</v>
      </c>
      <c r="O231" s="45"/>
      <c r="P231" s="45">
        <v>18</v>
      </c>
      <c r="Q231" s="45">
        <v>704</v>
      </c>
      <c r="R231" s="45">
        <v>93</v>
      </c>
      <c r="S231" s="236">
        <v>54</v>
      </c>
    </row>
    <row r="232" spans="2:19" x14ac:dyDescent="0.25">
      <c r="B232" s="79"/>
      <c r="C232" s="627"/>
      <c r="D232" s="46" t="s">
        <v>26</v>
      </c>
      <c r="E232" s="46" t="s">
        <v>191</v>
      </c>
      <c r="F232" s="46">
        <v>3082</v>
      </c>
      <c r="G232" s="46">
        <v>9</v>
      </c>
      <c r="H232" s="46"/>
      <c r="I232" s="449">
        <v>39</v>
      </c>
      <c r="J232" s="46"/>
      <c r="K232" s="46"/>
      <c r="L232" s="46"/>
      <c r="M232" s="46"/>
      <c r="N232" s="46"/>
      <c r="O232" s="46"/>
      <c r="P232" s="46"/>
      <c r="Q232" s="46">
        <v>24</v>
      </c>
      <c r="R232" s="46">
        <v>15</v>
      </c>
      <c r="S232" s="236"/>
    </row>
    <row r="233" spans="2:19" x14ac:dyDescent="0.25">
      <c r="B233" s="80"/>
      <c r="C233" s="628"/>
      <c r="D233" s="50" t="s">
        <v>27</v>
      </c>
      <c r="E233" s="50" t="s">
        <v>191</v>
      </c>
      <c r="F233" s="50">
        <v>3077</v>
      </c>
      <c r="G233" s="50">
        <v>9</v>
      </c>
      <c r="H233" s="50"/>
      <c r="I233" s="450">
        <v>391</v>
      </c>
      <c r="J233" s="50"/>
      <c r="K233" s="50"/>
      <c r="L233" s="50"/>
      <c r="M233" s="50"/>
      <c r="N233" s="50"/>
      <c r="O233" s="50"/>
      <c r="P233" s="50">
        <v>2</v>
      </c>
      <c r="Q233" s="50">
        <v>189</v>
      </c>
      <c r="R233" s="50">
        <v>200</v>
      </c>
      <c r="S233" s="236"/>
    </row>
    <row r="234" spans="2:19" x14ac:dyDescent="0.25">
      <c r="B234" s="78"/>
      <c r="C234" s="626" t="s">
        <v>192</v>
      </c>
      <c r="D234" s="45" t="s">
        <v>23</v>
      </c>
      <c r="E234" s="45" t="s">
        <v>193</v>
      </c>
      <c r="F234" s="45">
        <v>3082</v>
      </c>
      <c r="G234" s="45">
        <v>9</v>
      </c>
      <c r="H234" s="45"/>
      <c r="I234" s="447">
        <v>25</v>
      </c>
      <c r="J234" s="45"/>
      <c r="K234" s="45"/>
      <c r="L234" s="45"/>
      <c r="M234" s="45"/>
      <c r="N234" s="45"/>
      <c r="O234" s="45"/>
      <c r="P234" s="45"/>
      <c r="Q234" s="45">
        <v>20</v>
      </c>
      <c r="R234" s="45">
        <v>5</v>
      </c>
      <c r="S234" s="236"/>
    </row>
    <row r="235" spans="2:19" x14ac:dyDescent="0.25">
      <c r="B235" s="79"/>
      <c r="C235" s="627"/>
      <c r="D235" s="46" t="s">
        <v>26</v>
      </c>
      <c r="E235" s="46" t="s">
        <v>193</v>
      </c>
      <c r="F235" s="46">
        <v>3082</v>
      </c>
      <c r="G235" s="46">
        <v>9</v>
      </c>
      <c r="H235" s="46"/>
      <c r="I235" s="449">
        <v>16</v>
      </c>
      <c r="J235" s="46"/>
      <c r="K235" s="46"/>
      <c r="L235" s="46"/>
      <c r="M235" s="46"/>
      <c r="N235" s="46"/>
      <c r="O235" s="46"/>
      <c r="P235" s="46"/>
      <c r="Q235" s="46">
        <v>16</v>
      </c>
      <c r="R235" s="46"/>
      <c r="S235" s="236"/>
    </row>
    <row r="236" spans="2:19" x14ac:dyDescent="0.25">
      <c r="B236" s="80"/>
      <c r="C236" s="628"/>
      <c r="D236" s="50" t="s">
        <v>27</v>
      </c>
      <c r="E236" s="50" t="s">
        <v>193</v>
      </c>
      <c r="F236" s="50">
        <v>3077</v>
      </c>
      <c r="G236" s="50">
        <v>9</v>
      </c>
      <c r="H236" s="50"/>
      <c r="I236" s="450"/>
      <c r="J236" s="50"/>
      <c r="K236" s="50"/>
      <c r="L236" s="50"/>
      <c r="M236" s="50"/>
      <c r="N236" s="50"/>
      <c r="O236" s="50"/>
      <c r="P236" s="50"/>
      <c r="Q236" s="50"/>
      <c r="R236" s="50"/>
      <c r="S236" s="236"/>
    </row>
    <row r="237" spans="2:19" x14ac:dyDescent="0.25">
      <c r="B237" s="81" t="s">
        <v>194</v>
      </c>
      <c r="C237" s="82" t="s">
        <v>195</v>
      </c>
      <c r="D237" s="83"/>
      <c r="E237" s="83"/>
      <c r="F237" s="83"/>
      <c r="G237" s="83"/>
      <c r="H237" s="84"/>
      <c r="I237" s="420">
        <f>SUM(I238:I271)</f>
        <v>510863</v>
      </c>
      <c r="J237" s="84">
        <f t="shared" ref="J237:S237" si="12">SUM(J238:J271)</f>
        <v>2084</v>
      </c>
      <c r="K237" s="84">
        <f t="shared" si="12"/>
        <v>99</v>
      </c>
      <c r="L237" s="84">
        <f t="shared" si="12"/>
        <v>0</v>
      </c>
      <c r="M237" s="84">
        <f t="shared" si="12"/>
        <v>461666</v>
      </c>
      <c r="N237" s="84">
        <f t="shared" si="12"/>
        <v>150</v>
      </c>
      <c r="O237" s="84">
        <f t="shared" si="12"/>
        <v>0</v>
      </c>
      <c r="P237" s="84">
        <f t="shared" si="12"/>
        <v>1897</v>
      </c>
      <c r="Q237" s="84">
        <f t="shared" si="12"/>
        <v>10222</v>
      </c>
      <c r="R237" s="84">
        <f t="shared" si="12"/>
        <v>21085</v>
      </c>
      <c r="S237" s="238">
        <f t="shared" si="12"/>
        <v>18105</v>
      </c>
    </row>
    <row r="238" spans="2:19" ht="45" x14ac:dyDescent="0.25">
      <c r="B238" s="86"/>
      <c r="C238" s="36" t="s">
        <v>196</v>
      </c>
      <c r="D238" s="37" t="s">
        <v>27</v>
      </c>
      <c r="E238" s="37" t="s">
        <v>197</v>
      </c>
      <c r="F238" s="37" t="s">
        <v>33</v>
      </c>
      <c r="G238" s="39"/>
      <c r="H238" s="39"/>
      <c r="I238" s="445">
        <v>3231</v>
      </c>
      <c r="J238" s="39">
        <v>1081</v>
      </c>
      <c r="K238" s="39">
        <v>11</v>
      </c>
      <c r="L238" s="39"/>
      <c r="M238" s="39">
        <v>163</v>
      </c>
      <c r="N238" s="39">
        <v>41</v>
      </c>
      <c r="O238" s="39"/>
      <c r="P238" s="39">
        <v>408</v>
      </c>
      <c r="Q238" s="39">
        <v>2169</v>
      </c>
      <c r="R238" s="39">
        <v>405</v>
      </c>
      <c r="S238" s="236">
        <v>1137</v>
      </c>
    </row>
    <row r="239" spans="2:19" ht="75" x14ac:dyDescent="0.25">
      <c r="B239" s="86"/>
      <c r="C239" s="36" t="s">
        <v>198</v>
      </c>
      <c r="D239" s="37" t="s">
        <v>27</v>
      </c>
      <c r="E239" s="37" t="s">
        <v>199</v>
      </c>
      <c r="F239" s="37" t="s">
        <v>33</v>
      </c>
      <c r="G239" s="39"/>
      <c r="H239" s="39"/>
      <c r="I239" s="445">
        <v>572</v>
      </c>
      <c r="J239" s="39">
        <v>1</v>
      </c>
      <c r="K239" s="39">
        <v>1</v>
      </c>
      <c r="L239" s="39"/>
      <c r="M239" s="39"/>
      <c r="N239" s="39">
        <v>1</v>
      </c>
      <c r="O239" s="39"/>
      <c r="P239" s="39">
        <v>72</v>
      </c>
      <c r="Q239" s="39">
        <v>301</v>
      </c>
      <c r="R239" s="39">
        <v>188</v>
      </c>
      <c r="S239" s="236">
        <v>13</v>
      </c>
    </row>
    <row r="240" spans="2:19" ht="30" x14ac:dyDescent="0.25">
      <c r="B240" s="86"/>
      <c r="C240" s="36" t="s">
        <v>200</v>
      </c>
      <c r="D240" s="37" t="s">
        <v>27</v>
      </c>
      <c r="E240" s="37" t="s">
        <v>201</v>
      </c>
      <c r="F240" s="37" t="s">
        <v>33</v>
      </c>
      <c r="G240" s="39"/>
      <c r="H240" s="39"/>
      <c r="I240" s="445">
        <v>10783</v>
      </c>
      <c r="J240" s="39">
        <v>28</v>
      </c>
      <c r="K240" s="39"/>
      <c r="L240" s="39"/>
      <c r="M240" s="39">
        <v>4237</v>
      </c>
      <c r="N240" s="39"/>
      <c r="O240" s="39"/>
      <c r="P240" s="39">
        <v>17</v>
      </c>
      <c r="Q240" s="39">
        <v>4537</v>
      </c>
      <c r="R240" s="39">
        <v>1928</v>
      </c>
      <c r="S240" s="236">
        <v>92</v>
      </c>
    </row>
    <row r="241" spans="2:19" x14ac:dyDescent="0.25">
      <c r="B241" s="87"/>
      <c r="C241" s="626" t="s">
        <v>202</v>
      </c>
      <c r="D241" s="45" t="s">
        <v>26</v>
      </c>
      <c r="E241" s="45" t="s">
        <v>203</v>
      </c>
      <c r="F241" s="45">
        <v>3082</v>
      </c>
      <c r="G241" s="45">
        <v>9</v>
      </c>
      <c r="H241" s="45"/>
      <c r="I241" s="447">
        <v>96</v>
      </c>
      <c r="J241" s="45"/>
      <c r="K241" s="45"/>
      <c r="L241" s="45"/>
      <c r="M241" s="45"/>
      <c r="N241" s="45"/>
      <c r="O241" s="45"/>
      <c r="P241" s="45"/>
      <c r="Q241" s="45"/>
      <c r="R241" s="45">
        <v>93</v>
      </c>
      <c r="S241" s="236">
        <v>3</v>
      </c>
    </row>
    <row r="242" spans="2:19" x14ac:dyDescent="0.25">
      <c r="B242" s="88"/>
      <c r="C242" s="628"/>
      <c r="D242" s="50" t="s">
        <v>27</v>
      </c>
      <c r="E242" s="50" t="s">
        <v>203</v>
      </c>
      <c r="F242" s="50">
        <v>3077</v>
      </c>
      <c r="G242" s="50">
        <v>9</v>
      </c>
      <c r="H242" s="50"/>
      <c r="I242" s="450">
        <v>4828</v>
      </c>
      <c r="J242" s="50">
        <v>973</v>
      </c>
      <c r="K242" s="50"/>
      <c r="L242" s="50"/>
      <c r="M242" s="50"/>
      <c r="N242" s="50"/>
      <c r="O242" s="50"/>
      <c r="P242" s="50">
        <v>8</v>
      </c>
      <c r="Q242" s="50">
        <v>21</v>
      </c>
      <c r="R242" s="50">
        <v>4776</v>
      </c>
      <c r="S242" s="236">
        <v>996</v>
      </c>
    </row>
    <row r="243" spans="2:19" x14ac:dyDescent="0.25">
      <c r="B243" s="87"/>
      <c r="C243" s="626" t="s">
        <v>204</v>
      </c>
      <c r="D243" s="45" t="s">
        <v>26</v>
      </c>
      <c r="E243" s="89" t="s">
        <v>205</v>
      </c>
      <c r="F243" s="89">
        <v>3082</v>
      </c>
      <c r="G243" s="89">
        <v>9</v>
      </c>
      <c r="H243" s="90"/>
      <c r="I243" s="447">
        <v>42</v>
      </c>
      <c r="J243" s="90"/>
      <c r="K243" s="90"/>
      <c r="L243" s="90"/>
      <c r="M243" s="90"/>
      <c r="N243" s="90"/>
      <c r="O243" s="90"/>
      <c r="P243" s="90">
        <v>9</v>
      </c>
      <c r="Q243" s="90">
        <v>0</v>
      </c>
      <c r="R243" s="90">
        <v>27</v>
      </c>
      <c r="S243" s="236">
        <v>6</v>
      </c>
    </row>
    <row r="244" spans="2:19" x14ac:dyDescent="0.25">
      <c r="B244" s="88"/>
      <c r="C244" s="628"/>
      <c r="D244" s="50" t="s">
        <v>27</v>
      </c>
      <c r="E244" s="91" t="s">
        <v>205</v>
      </c>
      <c r="F244" s="91">
        <v>3077</v>
      </c>
      <c r="G244" s="91">
        <v>9</v>
      </c>
      <c r="H244" s="92"/>
      <c r="I244" s="450">
        <v>13622</v>
      </c>
      <c r="J244" s="92"/>
      <c r="K244" s="92"/>
      <c r="L244" s="92"/>
      <c r="M244" s="92">
        <v>11888</v>
      </c>
      <c r="N244" s="92"/>
      <c r="O244" s="92"/>
      <c r="P244" s="92">
        <v>692</v>
      </c>
      <c r="Q244" s="92">
        <v>20</v>
      </c>
      <c r="R244" s="92">
        <v>1007</v>
      </c>
      <c r="S244" s="236">
        <v>15</v>
      </c>
    </row>
    <row r="245" spans="2:19" ht="30" x14ac:dyDescent="0.25">
      <c r="B245" s="87"/>
      <c r="C245" s="626" t="s">
        <v>206</v>
      </c>
      <c r="D245" s="45" t="s">
        <v>26</v>
      </c>
      <c r="E245" s="45" t="s">
        <v>207</v>
      </c>
      <c r="F245" s="45" t="s">
        <v>208</v>
      </c>
      <c r="G245" s="45">
        <v>9</v>
      </c>
      <c r="H245" s="45"/>
      <c r="I245" s="447">
        <v>1043</v>
      </c>
      <c r="J245" s="45"/>
      <c r="K245" s="45"/>
      <c r="L245" s="45"/>
      <c r="M245" s="45">
        <v>1038</v>
      </c>
      <c r="N245" s="45"/>
      <c r="O245" s="45"/>
      <c r="P245" s="45"/>
      <c r="Q245" s="45"/>
      <c r="R245" s="45">
        <v>5</v>
      </c>
      <c r="S245" s="236"/>
    </row>
    <row r="246" spans="2:19" x14ac:dyDescent="0.25">
      <c r="B246" s="88"/>
      <c r="C246" s="628"/>
      <c r="D246" s="30" t="s">
        <v>27</v>
      </c>
      <c r="E246" s="30" t="s">
        <v>207</v>
      </c>
      <c r="F246" s="30">
        <v>3077</v>
      </c>
      <c r="G246" s="30">
        <v>9</v>
      </c>
      <c r="H246" s="30"/>
      <c r="I246" s="407">
        <v>387965</v>
      </c>
      <c r="J246" s="30"/>
      <c r="K246" s="30">
        <v>24</v>
      </c>
      <c r="L246" s="30"/>
      <c r="M246" s="30">
        <v>370261</v>
      </c>
      <c r="N246" s="30">
        <v>56</v>
      </c>
      <c r="O246" s="30"/>
      <c r="P246" s="30">
        <v>523</v>
      </c>
      <c r="Q246" s="30">
        <v>32</v>
      </c>
      <c r="R246" s="30">
        <v>1534</v>
      </c>
      <c r="S246" s="232">
        <v>15583</v>
      </c>
    </row>
    <row r="247" spans="2:19" x14ac:dyDescent="0.25">
      <c r="B247" s="87"/>
      <c r="C247" s="626" t="s">
        <v>209</v>
      </c>
      <c r="D247" s="45" t="s">
        <v>23</v>
      </c>
      <c r="E247" s="45" t="s">
        <v>210</v>
      </c>
      <c r="F247" s="45" t="s">
        <v>33</v>
      </c>
      <c r="G247" s="45"/>
      <c r="H247" s="45"/>
      <c r="I247" s="447">
        <v>9</v>
      </c>
      <c r="J247" s="45"/>
      <c r="K247" s="45"/>
      <c r="L247" s="45"/>
      <c r="M247" s="45"/>
      <c r="N247" s="45"/>
      <c r="O247" s="45"/>
      <c r="P247" s="45"/>
      <c r="Q247" s="45"/>
      <c r="R247" s="45">
        <v>9</v>
      </c>
      <c r="S247" s="236"/>
    </row>
    <row r="248" spans="2:19" x14ac:dyDescent="0.25">
      <c r="B248" s="93"/>
      <c r="C248" s="627"/>
      <c r="D248" s="46" t="s">
        <v>26</v>
      </c>
      <c r="E248" s="46" t="s">
        <v>210</v>
      </c>
      <c r="F248" s="46" t="s">
        <v>33</v>
      </c>
      <c r="G248" s="46"/>
      <c r="H248" s="46"/>
      <c r="I248" s="449">
        <v>24</v>
      </c>
      <c r="J248" s="46"/>
      <c r="K248" s="46"/>
      <c r="L248" s="46"/>
      <c r="M248" s="46"/>
      <c r="N248" s="46">
        <v>11</v>
      </c>
      <c r="O248" s="46"/>
      <c r="P248" s="46"/>
      <c r="Q248" s="46"/>
      <c r="R248" s="46">
        <v>13</v>
      </c>
      <c r="S248" s="236"/>
    </row>
    <row r="249" spans="2:19" x14ac:dyDescent="0.25">
      <c r="B249" s="88"/>
      <c r="C249" s="628"/>
      <c r="D249" s="50" t="s">
        <v>27</v>
      </c>
      <c r="E249" s="50" t="s">
        <v>210</v>
      </c>
      <c r="F249" s="50" t="s">
        <v>33</v>
      </c>
      <c r="G249" s="50"/>
      <c r="H249" s="50"/>
      <c r="I249" s="450">
        <v>2569</v>
      </c>
      <c r="J249" s="50"/>
      <c r="K249" s="50">
        <v>18</v>
      </c>
      <c r="L249" s="50"/>
      <c r="M249" s="50"/>
      <c r="N249" s="50"/>
      <c r="O249" s="50"/>
      <c r="P249" s="50"/>
      <c r="Q249" s="50">
        <v>2</v>
      </c>
      <c r="R249" s="50">
        <v>2567</v>
      </c>
      <c r="S249" s="236">
        <v>18</v>
      </c>
    </row>
    <row r="250" spans="2:19" x14ac:dyDescent="0.25">
      <c r="B250" s="87"/>
      <c r="C250" s="626" t="s">
        <v>211</v>
      </c>
      <c r="D250" s="45" t="s">
        <v>23</v>
      </c>
      <c r="E250" s="45" t="s">
        <v>212</v>
      </c>
      <c r="F250" s="45">
        <v>3082</v>
      </c>
      <c r="G250" s="45">
        <v>9</v>
      </c>
      <c r="H250" s="45"/>
      <c r="I250" s="447">
        <v>31</v>
      </c>
      <c r="J250" s="45"/>
      <c r="K250" s="45"/>
      <c r="L250" s="45"/>
      <c r="M250" s="45"/>
      <c r="N250" s="45"/>
      <c r="O250" s="45"/>
      <c r="P250" s="45"/>
      <c r="Q250" s="45">
        <v>22</v>
      </c>
      <c r="R250" s="45">
        <v>9</v>
      </c>
      <c r="S250" s="236"/>
    </row>
    <row r="251" spans="2:19" x14ac:dyDescent="0.25">
      <c r="B251" s="93"/>
      <c r="C251" s="627"/>
      <c r="D251" s="46" t="s">
        <v>26</v>
      </c>
      <c r="E251" s="46" t="s">
        <v>212</v>
      </c>
      <c r="F251" s="46">
        <v>3082</v>
      </c>
      <c r="G251" s="46">
        <v>9</v>
      </c>
      <c r="H251" s="46"/>
      <c r="I251" s="449"/>
      <c r="J251" s="46"/>
      <c r="K251" s="46"/>
      <c r="L251" s="46"/>
      <c r="M251" s="46"/>
      <c r="N251" s="46"/>
      <c r="O251" s="46"/>
      <c r="P251" s="46"/>
      <c r="Q251" s="46"/>
      <c r="R251" s="46"/>
      <c r="S251" s="236"/>
    </row>
    <row r="252" spans="2:19" x14ac:dyDescent="0.25">
      <c r="B252" s="88"/>
      <c r="C252" s="628"/>
      <c r="D252" s="50" t="s">
        <v>27</v>
      </c>
      <c r="E252" s="50" t="s">
        <v>212</v>
      </c>
      <c r="F252" s="50">
        <v>3077</v>
      </c>
      <c r="G252" s="50">
        <v>9</v>
      </c>
      <c r="H252" s="50"/>
      <c r="I252" s="450">
        <v>20</v>
      </c>
      <c r="J252" s="50"/>
      <c r="K252" s="50"/>
      <c r="L252" s="50"/>
      <c r="M252" s="50"/>
      <c r="N252" s="50"/>
      <c r="O252" s="50"/>
      <c r="P252" s="50"/>
      <c r="Q252" s="50">
        <v>20</v>
      </c>
      <c r="R252" s="50"/>
      <c r="S252" s="236"/>
    </row>
    <row r="253" spans="2:19" x14ac:dyDescent="0.25">
      <c r="B253" s="87"/>
      <c r="C253" s="626" t="s">
        <v>213</v>
      </c>
      <c r="D253" s="26" t="s">
        <v>26</v>
      </c>
      <c r="E253" s="26" t="s">
        <v>214</v>
      </c>
      <c r="F253" s="26" t="s">
        <v>33</v>
      </c>
      <c r="G253" s="26"/>
      <c r="H253" s="26"/>
      <c r="I253" s="405">
        <v>218</v>
      </c>
      <c r="J253" s="26"/>
      <c r="K253" s="26"/>
      <c r="L253" s="26"/>
      <c r="M253" s="26"/>
      <c r="N253" s="26"/>
      <c r="O253" s="26"/>
      <c r="P253" s="26">
        <v>115</v>
      </c>
      <c r="Q253" s="26">
        <v>8</v>
      </c>
      <c r="R253" s="26">
        <v>67</v>
      </c>
      <c r="S253" s="232">
        <v>28</v>
      </c>
    </row>
    <row r="254" spans="2:19" x14ac:dyDescent="0.25">
      <c r="B254" s="88"/>
      <c r="C254" s="628"/>
      <c r="D254" s="30" t="s">
        <v>27</v>
      </c>
      <c r="E254" s="30" t="s">
        <v>214</v>
      </c>
      <c r="F254" s="30" t="s">
        <v>33</v>
      </c>
      <c r="G254" s="30"/>
      <c r="H254" s="30"/>
      <c r="I254" s="407">
        <v>464</v>
      </c>
      <c r="J254" s="30"/>
      <c r="K254" s="30"/>
      <c r="L254" s="30"/>
      <c r="M254" s="30">
        <v>60</v>
      </c>
      <c r="N254" s="30"/>
      <c r="O254" s="30"/>
      <c r="P254" s="30"/>
      <c r="Q254" s="30"/>
      <c r="R254" s="30">
        <v>404</v>
      </c>
      <c r="S254" s="232"/>
    </row>
    <row r="255" spans="2:19" ht="30" x14ac:dyDescent="0.25">
      <c r="B255" s="86"/>
      <c r="C255" s="36" t="s">
        <v>215</v>
      </c>
      <c r="D255" s="37" t="s">
        <v>27</v>
      </c>
      <c r="E255" s="37" t="s">
        <v>216</v>
      </c>
      <c r="F255" s="38">
        <v>3077</v>
      </c>
      <c r="G255" s="35">
        <v>9</v>
      </c>
      <c r="H255" s="38"/>
      <c r="I255" s="455">
        <v>78</v>
      </c>
      <c r="J255" s="38">
        <v>1</v>
      </c>
      <c r="K255" s="38"/>
      <c r="L255" s="38"/>
      <c r="M255" s="38">
        <v>76</v>
      </c>
      <c r="N255" s="38"/>
      <c r="O255" s="38"/>
      <c r="P255" s="38"/>
      <c r="Q255" s="38">
        <v>1</v>
      </c>
      <c r="R255" s="38">
        <v>1</v>
      </c>
      <c r="S255" s="239">
        <v>1</v>
      </c>
    </row>
    <row r="256" spans="2:19" ht="30" x14ac:dyDescent="0.25">
      <c r="B256" s="86"/>
      <c r="C256" s="36" t="s">
        <v>217</v>
      </c>
      <c r="D256" s="37" t="s">
        <v>27</v>
      </c>
      <c r="E256" s="37" t="s">
        <v>218</v>
      </c>
      <c r="F256" s="38">
        <v>3077</v>
      </c>
      <c r="G256" s="35">
        <v>9</v>
      </c>
      <c r="H256" s="38"/>
      <c r="I256" s="455">
        <v>29326</v>
      </c>
      <c r="J256" s="38"/>
      <c r="K256" s="38"/>
      <c r="L256" s="38"/>
      <c r="M256" s="38">
        <v>29324</v>
      </c>
      <c r="N256" s="38"/>
      <c r="O256" s="38"/>
      <c r="P256" s="38"/>
      <c r="Q256" s="38">
        <v>1</v>
      </c>
      <c r="R256" s="38">
        <v>1</v>
      </c>
      <c r="S256" s="239"/>
    </row>
    <row r="257" spans="2:24" x14ac:dyDescent="0.25">
      <c r="B257" s="86"/>
      <c r="C257" s="36" t="s">
        <v>219</v>
      </c>
      <c r="D257" s="37" t="s">
        <v>27</v>
      </c>
      <c r="E257" s="37" t="s">
        <v>220</v>
      </c>
      <c r="F257" s="38">
        <v>3077</v>
      </c>
      <c r="G257" s="35">
        <v>9</v>
      </c>
      <c r="H257" s="38"/>
      <c r="I257" s="455">
        <v>346</v>
      </c>
      <c r="J257" s="38"/>
      <c r="K257" s="38"/>
      <c r="L257" s="38"/>
      <c r="M257" s="38">
        <v>128</v>
      </c>
      <c r="N257" s="38"/>
      <c r="O257" s="38"/>
      <c r="P257" s="38"/>
      <c r="Q257" s="38">
        <v>11</v>
      </c>
      <c r="R257" s="38">
        <v>205</v>
      </c>
      <c r="S257" s="239">
        <v>2</v>
      </c>
    </row>
    <row r="258" spans="2:24" x14ac:dyDescent="0.25">
      <c r="B258" s="87"/>
      <c r="C258" s="626" t="s">
        <v>221</v>
      </c>
      <c r="D258" s="26" t="s">
        <v>26</v>
      </c>
      <c r="E258" s="26" t="s">
        <v>222</v>
      </c>
      <c r="F258" s="26">
        <v>3082</v>
      </c>
      <c r="G258" s="26">
        <v>9</v>
      </c>
      <c r="H258" s="26"/>
      <c r="I258" s="405">
        <v>1587</v>
      </c>
      <c r="J258" s="26"/>
      <c r="K258" s="26"/>
      <c r="L258" s="26"/>
      <c r="M258" s="26"/>
      <c r="N258" s="26"/>
      <c r="O258" s="26"/>
      <c r="P258" s="26"/>
      <c r="Q258" s="26">
        <v>2</v>
      </c>
      <c r="R258" s="26">
        <v>1571</v>
      </c>
      <c r="S258" s="232">
        <v>14</v>
      </c>
    </row>
    <row r="259" spans="2:24" x14ac:dyDescent="0.25">
      <c r="B259" s="88"/>
      <c r="C259" s="628"/>
      <c r="D259" s="30" t="s">
        <v>27</v>
      </c>
      <c r="E259" s="30" t="s">
        <v>222</v>
      </c>
      <c r="F259" s="30">
        <v>3077</v>
      </c>
      <c r="G259" s="30">
        <v>9</v>
      </c>
      <c r="H259" s="30"/>
      <c r="I259" s="407">
        <v>5334</v>
      </c>
      <c r="J259" s="30"/>
      <c r="K259" s="30"/>
      <c r="L259" s="30"/>
      <c r="M259" s="30">
        <v>1603</v>
      </c>
      <c r="N259" s="30">
        <v>0</v>
      </c>
      <c r="O259" s="30"/>
      <c r="P259" s="30">
        <v>6</v>
      </c>
      <c r="Q259" s="30">
        <v>76</v>
      </c>
      <c r="R259" s="30">
        <v>3628</v>
      </c>
      <c r="S259" s="232">
        <v>21</v>
      </c>
    </row>
    <row r="260" spans="2:24" x14ac:dyDescent="0.25">
      <c r="B260" s="87"/>
      <c r="C260" s="626" t="s">
        <v>223</v>
      </c>
      <c r="D260" s="26" t="s">
        <v>26</v>
      </c>
      <c r="E260" s="26" t="s">
        <v>224</v>
      </c>
      <c r="F260" s="26" t="s">
        <v>33</v>
      </c>
      <c r="G260" s="26"/>
      <c r="H260" s="26"/>
      <c r="I260" s="405">
        <v>58</v>
      </c>
      <c r="J260" s="26"/>
      <c r="K260" s="26"/>
      <c r="L260" s="26"/>
      <c r="M260" s="26"/>
      <c r="N260" s="26"/>
      <c r="O260" s="26"/>
      <c r="P260" s="26"/>
      <c r="Q260" s="26"/>
      <c r="R260" s="26">
        <v>58</v>
      </c>
      <c r="S260" s="232"/>
    </row>
    <row r="261" spans="2:24" x14ac:dyDescent="0.25">
      <c r="B261" s="88"/>
      <c r="C261" s="628"/>
      <c r="D261" s="30" t="s">
        <v>27</v>
      </c>
      <c r="E261" s="30" t="s">
        <v>224</v>
      </c>
      <c r="F261" s="30" t="s">
        <v>33</v>
      </c>
      <c r="G261" s="30"/>
      <c r="H261" s="30"/>
      <c r="I261" s="407">
        <v>27</v>
      </c>
      <c r="J261" s="30"/>
      <c r="K261" s="30"/>
      <c r="L261" s="30"/>
      <c r="M261" s="30"/>
      <c r="N261" s="30"/>
      <c r="O261" s="30"/>
      <c r="P261" s="30"/>
      <c r="Q261" s="30"/>
      <c r="R261" s="30">
        <v>27</v>
      </c>
      <c r="S261" s="232"/>
    </row>
    <row r="262" spans="2:24" x14ac:dyDescent="0.25">
      <c r="B262" s="87"/>
      <c r="C262" s="626" t="s">
        <v>225</v>
      </c>
      <c r="D262" s="45" t="s">
        <v>23</v>
      </c>
      <c r="E262" s="45" t="s">
        <v>226</v>
      </c>
      <c r="F262" s="45" t="s">
        <v>33</v>
      </c>
      <c r="G262" s="45"/>
      <c r="H262" s="45"/>
      <c r="I262" s="447">
        <v>1264</v>
      </c>
      <c r="J262" s="45"/>
      <c r="K262" s="45"/>
      <c r="L262" s="45"/>
      <c r="M262" s="45"/>
      <c r="N262" s="45"/>
      <c r="O262" s="45"/>
      <c r="P262" s="45"/>
      <c r="Q262" s="45">
        <v>55</v>
      </c>
      <c r="R262" s="45">
        <v>1249</v>
      </c>
      <c r="S262" s="236"/>
    </row>
    <row r="263" spans="2:24" x14ac:dyDescent="0.25">
      <c r="B263" s="93"/>
      <c r="C263" s="627"/>
      <c r="D263" s="46" t="s">
        <v>26</v>
      </c>
      <c r="E263" s="46" t="s">
        <v>226</v>
      </c>
      <c r="F263" s="46" t="s">
        <v>33</v>
      </c>
      <c r="G263" s="46"/>
      <c r="H263" s="46"/>
      <c r="I263" s="449">
        <v>352</v>
      </c>
      <c r="J263" s="46"/>
      <c r="K263" s="46"/>
      <c r="L263" s="46"/>
      <c r="M263" s="46"/>
      <c r="N263" s="46">
        <v>1</v>
      </c>
      <c r="O263" s="46"/>
      <c r="P263" s="46"/>
      <c r="Q263" s="46">
        <v>89</v>
      </c>
      <c r="R263" s="46">
        <v>282</v>
      </c>
      <c r="S263" s="236"/>
    </row>
    <row r="264" spans="2:24" x14ac:dyDescent="0.25">
      <c r="B264" s="93"/>
      <c r="C264" s="628"/>
      <c r="D264" s="50" t="s">
        <v>27</v>
      </c>
      <c r="E264" s="50" t="s">
        <v>226</v>
      </c>
      <c r="F264" s="50" t="s">
        <v>33</v>
      </c>
      <c r="G264" s="50"/>
      <c r="H264" s="50"/>
      <c r="I264" s="450">
        <v>1786</v>
      </c>
      <c r="J264" s="50"/>
      <c r="K264" s="50"/>
      <c r="L264" s="50"/>
      <c r="M264" s="50">
        <v>394</v>
      </c>
      <c r="N264" s="50">
        <v>23</v>
      </c>
      <c r="O264" s="50"/>
      <c r="P264" s="50">
        <v>3</v>
      </c>
      <c r="Q264" s="50">
        <v>531</v>
      </c>
      <c r="R264" s="50">
        <v>836</v>
      </c>
      <c r="S264" s="236">
        <v>14</v>
      </c>
    </row>
    <row r="265" spans="2:24" s="231" customFormat="1" x14ac:dyDescent="0.25">
      <c r="C265" s="636" t="s">
        <v>227</v>
      </c>
      <c r="D265" s="236" t="s">
        <v>386</v>
      </c>
      <c r="H265" s="232"/>
      <c r="I265" s="444">
        <v>107</v>
      </c>
      <c r="J265" s="232"/>
      <c r="K265" s="232"/>
      <c r="L265" s="232"/>
      <c r="M265" s="232">
        <v>104</v>
      </c>
      <c r="N265" s="232"/>
      <c r="O265" s="232"/>
      <c r="P265" s="232"/>
      <c r="Q265" s="232">
        <v>2</v>
      </c>
      <c r="R265" s="232"/>
      <c r="S265" s="232"/>
      <c r="U265"/>
      <c r="V265"/>
      <c r="W265"/>
      <c r="X265"/>
    </row>
    <row r="266" spans="2:24" x14ac:dyDescent="0.25">
      <c r="B266" s="61"/>
      <c r="C266" s="637"/>
      <c r="D266" s="26" t="s">
        <v>26</v>
      </c>
      <c r="E266" s="26" t="s">
        <v>228</v>
      </c>
      <c r="F266" s="26" t="s">
        <v>229</v>
      </c>
      <c r="G266" s="26">
        <v>9</v>
      </c>
      <c r="H266" s="28"/>
      <c r="I266" s="406">
        <v>143</v>
      </c>
      <c r="J266" s="28"/>
      <c r="K266" s="28"/>
      <c r="L266" s="28"/>
      <c r="M266" s="28">
        <v>129</v>
      </c>
      <c r="N266" s="28"/>
      <c r="O266" s="28"/>
      <c r="P266" s="28">
        <v>7</v>
      </c>
      <c r="Q266" s="28">
        <v>8</v>
      </c>
      <c r="R266" s="28"/>
      <c r="S266" s="232"/>
    </row>
    <row r="267" spans="2:24" x14ac:dyDescent="0.25">
      <c r="B267" s="62"/>
      <c r="C267" s="649"/>
      <c r="D267" s="30" t="s">
        <v>27</v>
      </c>
      <c r="E267" s="30" t="s">
        <v>228</v>
      </c>
      <c r="F267" s="30" t="s">
        <v>229</v>
      </c>
      <c r="G267" s="30">
        <v>9</v>
      </c>
      <c r="H267" s="30"/>
      <c r="I267" s="407">
        <v>40821</v>
      </c>
      <c r="J267" s="30"/>
      <c r="K267" s="30">
        <v>38</v>
      </c>
      <c r="L267" s="30"/>
      <c r="M267" s="30">
        <v>40468</v>
      </c>
      <c r="N267" s="30"/>
      <c r="O267" s="30"/>
      <c r="P267" s="30">
        <v>35</v>
      </c>
      <c r="Q267" s="30">
        <v>231</v>
      </c>
      <c r="R267" s="30"/>
      <c r="S267" s="232">
        <v>125</v>
      </c>
    </row>
    <row r="268" spans="2:24" x14ac:dyDescent="0.25">
      <c r="B268" s="60"/>
      <c r="C268" s="648" t="s">
        <v>230</v>
      </c>
      <c r="D268" s="26" t="s">
        <v>26</v>
      </c>
      <c r="E268" s="26" t="s">
        <v>231</v>
      </c>
      <c r="F268" s="26">
        <v>3082</v>
      </c>
      <c r="G268" s="26">
        <v>9</v>
      </c>
      <c r="H268" s="26"/>
      <c r="I268" s="405">
        <v>1</v>
      </c>
      <c r="J268" s="26"/>
      <c r="K268" s="26"/>
      <c r="L268" s="26"/>
      <c r="M268" s="26">
        <v>1</v>
      </c>
      <c r="N268" s="26"/>
      <c r="O268" s="26"/>
      <c r="P268" s="26"/>
      <c r="Q268" s="26"/>
      <c r="R268" s="26"/>
      <c r="S268" s="232"/>
    </row>
    <row r="269" spans="2:24" x14ac:dyDescent="0.25">
      <c r="B269" s="62"/>
      <c r="C269" s="649"/>
      <c r="D269" s="30" t="s">
        <v>27</v>
      </c>
      <c r="E269" s="30" t="s">
        <v>231</v>
      </c>
      <c r="F269" s="30">
        <v>3077</v>
      </c>
      <c r="G269" s="30">
        <v>9</v>
      </c>
      <c r="H269" s="30"/>
      <c r="I269" s="407">
        <v>130</v>
      </c>
      <c r="J269" s="30"/>
      <c r="K269" s="30"/>
      <c r="L269" s="30"/>
      <c r="M269" s="30">
        <v>124</v>
      </c>
      <c r="N269" s="30"/>
      <c r="O269" s="30"/>
      <c r="P269" s="30"/>
      <c r="Q269" s="30">
        <v>5</v>
      </c>
      <c r="R269" s="30">
        <v>1</v>
      </c>
      <c r="S269" s="232"/>
    </row>
    <row r="270" spans="2:24" ht="45" x14ac:dyDescent="0.25">
      <c r="B270" s="94"/>
      <c r="C270" s="95" t="s">
        <v>232</v>
      </c>
      <c r="D270" s="37" t="s">
        <v>27</v>
      </c>
      <c r="E270" s="37" t="s">
        <v>233</v>
      </c>
      <c r="F270" s="37">
        <v>3077</v>
      </c>
      <c r="G270" s="38">
        <v>9</v>
      </c>
      <c r="H270" s="38"/>
      <c r="I270" s="455">
        <v>3959</v>
      </c>
      <c r="J270" s="38"/>
      <c r="K270" s="38">
        <v>7</v>
      </c>
      <c r="L270" s="38"/>
      <c r="M270" s="38">
        <v>1668</v>
      </c>
      <c r="N270" s="38">
        <v>17</v>
      </c>
      <c r="O270" s="38"/>
      <c r="P270" s="38">
        <v>2</v>
      </c>
      <c r="Q270" s="38">
        <v>2063</v>
      </c>
      <c r="R270" s="38">
        <v>182</v>
      </c>
      <c r="S270" s="239">
        <v>37</v>
      </c>
    </row>
    <row r="271" spans="2:24" ht="60" x14ac:dyDescent="0.25">
      <c r="B271" s="60"/>
      <c r="C271" s="96" t="s">
        <v>234</v>
      </c>
      <c r="D271" s="89" t="s">
        <v>27</v>
      </c>
      <c r="E271" s="89" t="s">
        <v>235</v>
      </c>
      <c r="F271" s="89">
        <v>3077</v>
      </c>
      <c r="G271" s="97">
        <v>9</v>
      </c>
      <c r="H271" s="97"/>
      <c r="I271" s="456">
        <v>27</v>
      </c>
      <c r="J271" s="97"/>
      <c r="K271" s="97"/>
      <c r="L271" s="97"/>
      <c r="M271" s="97"/>
      <c r="N271" s="97"/>
      <c r="O271" s="97"/>
      <c r="P271" s="97"/>
      <c r="Q271" s="97">
        <v>15</v>
      </c>
      <c r="R271" s="97">
        <v>12</v>
      </c>
      <c r="S271" s="239"/>
    </row>
    <row r="272" spans="2:24" x14ac:dyDescent="0.25">
      <c r="B272" s="81" t="s">
        <v>236</v>
      </c>
      <c r="C272" s="98" t="s">
        <v>237</v>
      </c>
      <c r="D272" s="42"/>
      <c r="E272" s="42"/>
      <c r="F272" s="42"/>
      <c r="G272" s="42"/>
      <c r="H272" s="43"/>
      <c r="I272" s="446">
        <f>SUM(I273:I287)</f>
        <v>11158</v>
      </c>
      <c r="J272" s="43">
        <f t="shared" ref="J272:S272" si="13">SUM(J273:J287)</f>
        <v>197</v>
      </c>
      <c r="K272" s="43">
        <f t="shared" si="13"/>
        <v>704</v>
      </c>
      <c r="L272" s="43">
        <f t="shared" si="13"/>
        <v>0</v>
      </c>
      <c r="M272" s="43">
        <f t="shared" si="13"/>
        <v>0</v>
      </c>
      <c r="N272" s="43">
        <f t="shared" si="13"/>
        <v>12</v>
      </c>
      <c r="O272" s="43">
        <f t="shared" si="13"/>
        <v>0</v>
      </c>
      <c r="P272" s="43">
        <f t="shared" si="13"/>
        <v>0</v>
      </c>
      <c r="Q272" s="43">
        <f t="shared" si="13"/>
        <v>2937</v>
      </c>
      <c r="R272" s="43">
        <f t="shared" si="13"/>
        <v>6261</v>
      </c>
      <c r="S272" s="236">
        <f t="shared" si="13"/>
        <v>2846</v>
      </c>
    </row>
    <row r="273" spans="2:19" x14ac:dyDescent="0.25">
      <c r="B273" s="60"/>
      <c r="C273" s="626" t="s">
        <v>238</v>
      </c>
      <c r="D273" s="45" t="s">
        <v>23</v>
      </c>
      <c r="E273" s="45" t="s">
        <v>239</v>
      </c>
      <c r="F273" s="45">
        <v>3291</v>
      </c>
      <c r="G273" s="45">
        <v>6.2</v>
      </c>
      <c r="H273" s="45" t="s">
        <v>131</v>
      </c>
      <c r="I273" s="447">
        <v>1</v>
      </c>
      <c r="J273" s="45">
        <v>19</v>
      </c>
      <c r="K273" s="45"/>
      <c r="L273" s="45"/>
      <c r="M273" s="45"/>
      <c r="N273" s="45"/>
      <c r="O273" s="45"/>
      <c r="P273" s="45"/>
      <c r="Q273" s="45">
        <v>1</v>
      </c>
      <c r="R273" s="45"/>
      <c r="S273" s="236">
        <v>19</v>
      </c>
    </row>
    <row r="274" spans="2:19" x14ac:dyDescent="0.25">
      <c r="B274" s="61"/>
      <c r="C274" s="627"/>
      <c r="D274" s="46" t="s">
        <v>172</v>
      </c>
      <c r="E274" s="46" t="s">
        <v>239</v>
      </c>
      <c r="F274" s="46">
        <v>3291</v>
      </c>
      <c r="G274" s="46">
        <v>6.2</v>
      </c>
      <c r="H274" s="46" t="s">
        <v>131</v>
      </c>
      <c r="I274" s="449">
        <v>8144</v>
      </c>
      <c r="J274" s="46">
        <v>164</v>
      </c>
      <c r="K274" s="46">
        <v>323</v>
      </c>
      <c r="L274" s="46"/>
      <c r="M274" s="46"/>
      <c r="N274" s="46"/>
      <c r="O274" s="46"/>
      <c r="P274" s="46"/>
      <c r="Q274" s="46">
        <v>2160</v>
      </c>
      <c r="R274" s="46">
        <v>5159</v>
      </c>
      <c r="S274" s="236">
        <v>1312</v>
      </c>
    </row>
    <row r="275" spans="2:19" x14ac:dyDescent="0.25">
      <c r="B275" s="62"/>
      <c r="C275" s="628"/>
      <c r="D275" s="50" t="s">
        <v>27</v>
      </c>
      <c r="E275" s="50" t="s">
        <v>239</v>
      </c>
      <c r="F275" s="50">
        <v>3291</v>
      </c>
      <c r="G275" s="50">
        <v>6.2</v>
      </c>
      <c r="H275" s="50" t="s">
        <v>131</v>
      </c>
      <c r="I275" s="450">
        <v>1127</v>
      </c>
      <c r="J275" s="50">
        <v>1</v>
      </c>
      <c r="K275" s="50">
        <v>2</v>
      </c>
      <c r="L275" s="50"/>
      <c r="M275" s="50"/>
      <c r="N275" s="50"/>
      <c r="O275" s="50"/>
      <c r="P275" s="50"/>
      <c r="Q275" s="50">
        <v>110</v>
      </c>
      <c r="R275" s="50">
        <v>1007</v>
      </c>
      <c r="S275" s="236">
        <v>13</v>
      </c>
    </row>
    <row r="276" spans="2:19" x14ac:dyDescent="0.25">
      <c r="B276" s="60"/>
      <c r="C276" s="650" t="s">
        <v>240</v>
      </c>
      <c r="D276" s="45" t="s">
        <v>23</v>
      </c>
      <c r="E276" s="45" t="s">
        <v>241</v>
      </c>
      <c r="F276" s="45" t="s">
        <v>33</v>
      </c>
      <c r="G276" s="45"/>
      <c r="H276" s="45"/>
      <c r="I276" s="447">
        <v>1</v>
      </c>
      <c r="J276" s="45"/>
      <c r="K276" s="45"/>
      <c r="L276" s="45"/>
      <c r="M276" s="45"/>
      <c r="N276" s="45"/>
      <c r="O276" s="45"/>
      <c r="P276" s="45"/>
      <c r="Q276" s="45"/>
      <c r="R276" s="45"/>
      <c r="S276" s="236">
        <v>1</v>
      </c>
    </row>
    <row r="277" spans="2:19" x14ac:dyDescent="0.25">
      <c r="B277" s="61"/>
      <c r="C277" s="651"/>
      <c r="D277" s="46" t="s">
        <v>172</v>
      </c>
      <c r="E277" s="46" t="s">
        <v>241</v>
      </c>
      <c r="F277" s="46" t="s">
        <v>33</v>
      </c>
      <c r="G277" s="46"/>
      <c r="H277" s="46"/>
      <c r="I277" s="449">
        <v>153</v>
      </c>
      <c r="J277" s="46"/>
      <c r="K277" s="46"/>
      <c r="L277" s="46"/>
      <c r="M277" s="46"/>
      <c r="N277" s="46"/>
      <c r="O277" s="46"/>
      <c r="P277" s="46"/>
      <c r="Q277" s="46">
        <v>63</v>
      </c>
      <c r="R277" s="46"/>
      <c r="S277" s="236">
        <v>90</v>
      </c>
    </row>
    <row r="278" spans="2:19" x14ac:dyDescent="0.25">
      <c r="B278" s="62"/>
      <c r="C278" s="652"/>
      <c r="D278" s="50" t="s">
        <v>27</v>
      </c>
      <c r="E278" s="50" t="s">
        <v>241</v>
      </c>
      <c r="F278" s="50" t="s">
        <v>33</v>
      </c>
      <c r="G278" s="50"/>
      <c r="H278" s="50"/>
      <c r="I278" s="450">
        <v>9</v>
      </c>
      <c r="J278" s="50"/>
      <c r="K278" s="50"/>
      <c r="L278" s="50"/>
      <c r="M278" s="50"/>
      <c r="N278" s="50"/>
      <c r="O278" s="50"/>
      <c r="P278" s="50"/>
      <c r="Q278" s="50"/>
      <c r="R278" s="50">
        <v>8</v>
      </c>
      <c r="S278" s="236">
        <v>1</v>
      </c>
    </row>
    <row r="279" spans="2:19" x14ac:dyDescent="0.25">
      <c r="B279" s="60"/>
      <c r="C279" s="626" t="s">
        <v>242</v>
      </c>
      <c r="D279" s="45" t="s">
        <v>23</v>
      </c>
      <c r="E279" s="45" t="s">
        <v>243</v>
      </c>
      <c r="F279" s="45">
        <v>1851</v>
      </c>
      <c r="G279" s="45">
        <v>6.1</v>
      </c>
      <c r="H279" s="45" t="s">
        <v>64</v>
      </c>
      <c r="I279" s="447">
        <v>14</v>
      </c>
      <c r="J279" s="45"/>
      <c r="K279" s="45"/>
      <c r="L279" s="45"/>
      <c r="M279" s="45"/>
      <c r="N279" s="45">
        <v>2</v>
      </c>
      <c r="O279" s="45"/>
      <c r="P279" s="45"/>
      <c r="Q279" s="45"/>
      <c r="R279" s="45"/>
      <c r="S279" s="236">
        <v>12</v>
      </c>
    </row>
    <row r="280" spans="2:19" x14ac:dyDescent="0.25">
      <c r="B280" s="61"/>
      <c r="C280" s="627"/>
      <c r="D280" s="46" t="s">
        <v>172</v>
      </c>
      <c r="E280" s="46" t="s">
        <v>243</v>
      </c>
      <c r="F280" s="46">
        <v>1851</v>
      </c>
      <c r="G280" s="46">
        <v>6.1</v>
      </c>
      <c r="H280" s="46" t="s">
        <v>64</v>
      </c>
      <c r="I280" s="449">
        <v>814</v>
      </c>
      <c r="J280" s="46">
        <v>4</v>
      </c>
      <c r="K280" s="46">
        <v>90</v>
      </c>
      <c r="L280" s="46"/>
      <c r="M280" s="46"/>
      <c r="N280" s="46"/>
      <c r="O280" s="46"/>
      <c r="P280" s="46"/>
      <c r="Q280" s="46">
        <v>159</v>
      </c>
      <c r="R280" s="46">
        <v>9</v>
      </c>
      <c r="S280" s="236">
        <v>735</v>
      </c>
    </row>
    <row r="281" spans="2:19" x14ac:dyDescent="0.25">
      <c r="B281" s="62"/>
      <c r="C281" s="628"/>
      <c r="D281" s="50" t="s">
        <v>27</v>
      </c>
      <c r="E281" s="50" t="s">
        <v>243</v>
      </c>
      <c r="F281" s="50">
        <v>3249</v>
      </c>
      <c r="G281" s="50">
        <v>6.1</v>
      </c>
      <c r="H281" s="50" t="s">
        <v>64</v>
      </c>
      <c r="I281" s="450">
        <v>77</v>
      </c>
      <c r="J281" s="50"/>
      <c r="K281" s="50">
        <v>261</v>
      </c>
      <c r="L281" s="50"/>
      <c r="M281" s="50"/>
      <c r="N281" s="50"/>
      <c r="O281" s="50"/>
      <c r="P281" s="50"/>
      <c r="Q281" s="50">
        <v>68</v>
      </c>
      <c r="R281" s="50">
        <v>8</v>
      </c>
      <c r="S281" s="236">
        <v>262</v>
      </c>
    </row>
    <row r="282" spans="2:19" x14ac:dyDescent="0.25">
      <c r="B282" s="60"/>
      <c r="C282" s="626" t="s">
        <v>244</v>
      </c>
      <c r="D282" s="45" t="s">
        <v>23</v>
      </c>
      <c r="E282" s="45" t="s">
        <v>245</v>
      </c>
      <c r="F282" s="45">
        <v>2810</v>
      </c>
      <c r="G282" s="45">
        <v>6.1</v>
      </c>
      <c r="H282" s="45"/>
      <c r="I282" s="447"/>
      <c r="J282" s="45"/>
      <c r="K282" s="45"/>
      <c r="L282" s="45"/>
      <c r="M282" s="45"/>
      <c r="N282" s="45"/>
      <c r="O282" s="45"/>
      <c r="P282" s="45"/>
      <c r="Q282" s="45"/>
      <c r="R282" s="45"/>
      <c r="S282" s="236">
        <v>1</v>
      </c>
    </row>
    <row r="283" spans="2:19" x14ac:dyDescent="0.25">
      <c r="B283" s="61"/>
      <c r="C283" s="627"/>
      <c r="D283" s="46" t="s">
        <v>172</v>
      </c>
      <c r="E283" s="46" t="s">
        <v>245</v>
      </c>
      <c r="F283" s="46">
        <v>2810</v>
      </c>
      <c r="G283" s="46">
        <v>6.1</v>
      </c>
      <c r="H283" s="46"/>
      <c r="I283" s="449">
        <v>329</v>
      </c>
      <c r="J283" s="46">
        <v>9</v>
      </c>
      <c r="K283" s="46">
        <v>28</v>
      </c>
      <c r="L283" s="46"/>
      <c r="M283" s="46"/>
      <c r="N283" s="46"/>
      <c r="O283" s="46"/>
      <c r="P283" s="46"/>
      <c r="Q283" s="46">
        <v>84</v>
      </c>
      <c r="R283" s="46">
        <v>1</v>
      </c>
      <c r="S283" s="236">
        <v>281</v>
      </c>
    </row>
    <row r="284" spans="2:19" x14ac:dyDescent="0.25">
      <c r="B284" s="62"/>
      <c r="C284" s="628"/>
      <c r="D284" s="50" t="s">
        <v>27</v>
      </c>
      <c r="E284" s="50" t="s">
        <v>245</v>
      </c>
      <c r="F284" s="50">
        <v>2810</v>
      </c>
      <c r="G284" s="50">
        <v>6.1</v>
      </c>
      <c r="H284" s="50"/>
      <c r="I284" s="450">
        <v>14</v>
      </c>
      <c r="J284" s="50"/>
      <c r="K284" s="50"/>
      <c r="L284" s="50"/>
      <c r="M284" s="50"/>
      <c r="N284" s="50"/>
      <c r="O284" s="50"/>
      <c r="P284" s="50"/>
      <c r="Q284" s="50">
        <v>14</v>
      </c>
      <c r="R284" s="50"/>
      <c r="S284" s="236"/>
    </row>
    <row r="285" spans="2:19" x14ac:dyDescent="0.25">
      <c r="B285" s="60"/>
      <c r="C285" s="626" t="s">
        <v>246</v>
      </c>
      <c r="D285" s="45" t="s">
        <v>23</v>
      </c>
      <c r="E285" s="45" t="s">
        <v>247</v>
      </c>
      <c r="F285" s="45" t="s">
        <v>33</v>
      </c>
      <c r="G285" s="45"/>
      <c r="H285" s="45"/>
      <c r="I285" s="447">
        <v>96</v>
      </c>
      <c r="J285" s="45"/>
      <c r="K285" s="45"/>
      <c r="L285" s="45"/>
      <c r="M285" s="45"/>
      <c r="N285" s="45">
        <v>10</v>
      </c>
      <c r="O285" s="45"/>
      <c r="P285" s="45"/>
      <c r="Q285" s="45">
        <v>83</v>
      </c>
      <c r="R285" s="45"/>
      <c r="S285" s="236">
        <v>3</v>
      </c>
    </row>
    <row r="286" spans="2:19" x14ac:dyDescent="0.25">
      <c r="B286" s="61"/>
      <c r="C286" s="627"/>
      <c r="D286" s="46" t="s">
        <v>172</v>
      </c>
      <c r="E286" s="46" t="s">
        <v>247</v>
      </c>
      <c r="F286" s="46" t="s">
        <v>33</v>
      </c>
      <c r="G286" s="46"/>
      <c r="H286" s="46"/>
      <c r="I286" s="449">
        <v>179</v>
      </c>
      <c r="J286" s="46"/>
      <c r="K286" s="46"/>
      <c r="L286" s="46"/>
      <c r="M286" s="46"/>
      <c r="N286" s="46"/>
      <c r="O286" s="46"/>
      <c r="P286" s="46"/>
      <c r="Q286" s="46">
        <v>72</v>
      </c>
      <c r="R286" s="46"/>
      <c r="S286" s="236">
        <v>108</v>
      </c>
    </row>
    <row r="287" spans="2:19" x14ac:dyDescent="0.25">
      <c r="B287" s="62"/>
      <c r="C287" s="627"/>
      <c r="D287" s="46" t="s">
        <v>27</v>
      </c>
      <c r="E287" s="46" t="s">
        <v>247</v>
      </c>
      <c r="F287" s="46" t="s">
        <v>33</v>
      </c>
      <c r="G287" s="46"/>
      <c r="H287" s="46"/>
      <c r="I287" s="449">
        <v>200</v>
      </c>
      <c r="J287" s="46"/>
      <c r="K287" s="46"/>
      <c r="L287" s="46"/>
      <c r="M287" s="46"/>
      <c r="N287" s="46"/>
      <c r="O287" s="46"/>
      <c r="P287" s="46"/>
      <c r="Q287" s="46">
        <v>123</v>
      </c>
      <c r="R287" s="46">
        <v>69</v>
      </c>
      <c r="S287" s="236">
        <v>8</v>
      </c>
    </row>
    <row r="288" spans="2:19" x14ac:dyDescent="0.25">
      <c r="B288" s="81" t="s">
        <v>248</v>
      </c>
      <c r="C288" s="74" t="s">
        <v>249</v>
      </c>
      <c r="D288" s="42"/>
      <c r="E288" s="42"/>
      <c r="F288" s="42"/>
      <c r="G288" s="42"/>
      <c r="H288" s="43"/>
      <c r="I288" s="446">
        <f>SUM(I289:I303)</f>
        <v>4087</v>
      </c>
      <c r="J288" s="43">
        <f t="shared" ref="J288:S288" si="14">SUM(J289:J303)</f>
        <v>12</v>
      </c>
      <c r="K288" s="43">
        <f t="shared" si="14"/>
        <v>15</v>
      </c>
      <c r="L288" s="43">
        <f t="shared" si="14"/>
        <v>0</v>
      </c>
      <c r="M288" s="43">
        <f t="shared" si="14"/>
        <v>172</v>
      </c>
      <c r="N288" s="43">
        <f t="shared" si="14"/>
        <v>110</v>
      </c>
      <c r="O288" s="43">
        <f t="shared" si="14"/>
        <v>0</v>
      </c>
      <c r="P288" s="43">
        <f t="shared" si="14"/>
        <v>236</v>
      </c>
      <c r="Q288" s="43">
        <f t="shared" si="14"/>
        <v>1233</v>
      </c>
      <c r="R288" s="43">
        <f t="shared" si="14"/>
        <v>2338</v>
      </c>
      <c r="S288" s="236">
        <f t="shared" si="14"/>
        <v>123</v>
      </c>
    </row>
    <row r="289" spans="2:24" x14ac:dyDescent="0.25">
      <c r="B289" s="60"/>
      <c r="C289" s="650" t="s">
        <v>250</v>
      </c>
      <c r="D289" s="26" t="s">
        <v>23</v>
      </c>
      <c r="E289" s="26" t="s">
        <v>251</v>
      </c>
      <c r="F289" s="26" t="s">
        <v>33</v>
      </c>
      <c r="G289" s="26"/>
      <c r="H289" s="26"/>
      <c r="I289" s="405">
        <v>177</v>
      </c>
      <c r="J289" s="26">
        <v>8</v>
      </c>
      <c r="K289" s="26">
        <v>4</v>
      </c>
      <c r="L289" s="26"/>
      <c r="M289" s="26"/>
      <c r="N289" s="26"/>
      <c r="O289" s="26"/>
      <c r="P289" s="26"/>
      <c r="Q289" s="26">
        <v>179</v>
      </c>
      <c r="R289" s="26">
        <v>4</v>
      </c>
      <c r="S289" s="232">
        <v>6</v>
      </c>
    </row>
    <row r="290" spans="2:24" s="231" customFormat="1" x14ac:dyDescent="0.25">
      <c r="C290" s="651"/>
      <c r="D290" s="232" t="s">
        <v>386</v>
      </c>
      <c r="E290" s="232"/>
      <c r="F290" s="232"/>
      <c r="G290" s="232"/>
      <c r="H290" s="232"/>
      <c r="I290" s="444">
        <v>4</v>
      </c>
      <c r="J290" s="232"/>
      <c r="K290" s="232">
        <v>1</v>
      </c>
      <c r="L290" s="232"/>
      <c r="M290" s="232"/>
      <c r="N290" s="232"/>
      <c r="O290" s="232"/>
      <c r="P290" s="232"/>
      <c r="Q290" s="232">
        <v>1</v>
      </c>
      <c r="R290" s="232">
        <v>4</v>
      </c>
      <c r="S290" s="232"/>
      <c r="U290"/>
      <c r="V290"/>
      <c r="W290"/>
      <c r="X290"/>
    </row>
    <row r="291" spans="2:24" x14ac:dyDescent="0.25">
      <c r="B291" s="61"/>
      <c r="C291" s="651"/>
      <c r="D291" s="28" t="s">
        <v>172</v>
      </c>
      <c r="E291" s="28" t="s">
        <v>251</v>
      </c>
      <c r="F291" s="28" t="s">
        <v>33</v>
      </c>
      <c r="G291" s="28"/>
      <c r="H291" s="28"/>
      <c r="I291" s="406">
        <v>550</v>
      </c>
      <c r="J291" s="28"/>
      <c r="K291" s="28">
        <v>5</v>
      </c>
      <c r="L291" s="28"/>
      <c r="M291" s="28"/>
      <c r="N291" s="28"/>
      <c r="O291" s="28"/>
      <c r="P291" s="28"/>
      <c r="Q291" s="28">
        <v>551</v>
      </c>
      <c r="R291" s="28"/>
      <c r="S291" s="232">
        <v>4</v>
      </c>
    </row>
    <row r="292" spans="2:24" x14ac:dyDescent="0.25">
      <c r="B292" s="61"/>
      <c r="C292" s="651"/>
      <c r="D292" s="28" t="s">
        <v>26</v>
      </c>
      <c r="E292" s="28" t="s">
        <v>251</v>
      </c>
      <c r="F292" s="28" t="s">
        <v>33</v>
      </c>
      <c r="G292" s="28"/>
      <c r="H292" s="28"/>
      <c r="I292" s="406">
        <v>9</v>
      </c>
      <c r="J292" s="28"/>
      <c r="K292" s="28"/>
      <c r="L292" s="28"/>
      <c r="M292" s="28"/>
      <c r="N292" s="28"/>
      <c r="O292" s="28"/>
      <c r="P292" s="28"/>
      <c r="Q292" s="28">
        <v>1</v>
      </c>
      <c r="R292" s="28">
        <v>8</v>
      </c>
      <c r="S292" s="232"/>
    </row>
    <row r="293" spans="2:24" x14ac:dyDescent="0.25">
      <c r="B293" s="62"/>
      <c r="C293" s="652"/>
      <c r="D293" s="30" t="s">
        <v>27</v>
      </c>
      <c r="E293" s="30" t="s">
        <v>251</v>
      </c>
      <c r="F293" s="30" t="s">
        <v>33</v>
      </c>
      <c r="G293" s="30"/>
      <c r="H293" s="30"/>
      <c r="I293" s="407">
        <v>70</v>
      </c>
      <c r="J293" s="30">
        <v>4</v>
      </c>
      <c r="K293" s="30">
        <v>5</v>
      </c>
      <c r="L293" s="30"/>
      <c r="M293" s="30"/>
      <c r="N293" s="30"/>
      <c r="O293" s="30"/>
      <c r="P293" s="30"/>
      <c r="Q293" s="30">
        <v>74</v>
      </c>
      <c r="R293" s="30"/>
      <c r="S293" s="232">
        <v>5</v>
      </c>
    </row>
    <row r="294" spans="2:24" x14ac:dyDescent="0.25">
      <c r="B294" s="60"/>
      <c r="C294" s="650" t="s">
        <v>252</v>
      </c>
      <c r="D294" s="45" t="s">
        <v>23</v>
      </c>
      <c r="E294" s="45" t="s">
        <v>253</v>
      </c>
      <c r="F294" s="45">
        <v>3082</v>
      </c>
      <c r="G294" s="45">
        <v>9</v>
      </c>
      <c r="H294" s="45"/>
      <c r="I294" s="447">
        <v>314</v>
      </c>
      <c r="J294" s="45"/>
      <c r="K294" s="45"/>
      <c r="L294" s="45"/>
      <c r="M294" s="45"/>
      <c r="N294" s="45">
        <v>20</v>
      </c>
      <c r="O294" s="45"/>
      <c r="P294" s="45">
        <v>10</v>
      </c>
      <c r="Q294" s="45">
        <v>79</v>
      </c>
      <c r="R294" s="45">
        <v>225</v>
      </c>
      <c r="S294" s="236">
        <v>25</v>
      </c>
    </row>
    <row r="295" spans="2:24" x14ac:dyDescent="0.25">
      <c r="B295" s="61"/>
      <c r="C295" s="651"/>
      <c r="D295" s="46" t="s">
        <v>26</v>
      </c>
      <c r="E295" s="46" t="s">
        <v>253</v>
      </c>
      <c r="F295" s="46">
        <v>3082</v>
      </c>
      <c r="G295" s="46">
        <v>9</v>
      </c>
      <c r="H295" s="46"/>
      <c r="I295" s="449">
        <v>13</v>
      </c>
      <c r="J295" s="46"/>
      <c r="K295" s="46"/>
      <c r="L295" s="46"/>
      <c r="M295" s="46"/>
      <c r="N295" s="46"/>
      <c r="O295" s="46"/>
      <c r="P295" s="46"/>
      <c r="Q295" s="46">
        <v>13</v>
      </c>
      <c r="R295" s="46"/>
      <c r="S295" s="236"/>
    </row>
    <row r="296" spans="2:24" x14ac:dyDescent="0.25">
      <c r="B296" s="62"/>
      <c r="C296" s="652"/>
      <c r="D296" s="50" t="s">
        <v>27</v>
      </c>
      <c r="E296" s="50" t="s">
        <v>253</v>
      </c>
      <c r="F296" s="50">
        <v>3077</v>
      </c>
      <c r="G296" s="50">
        <v>9</v>
      </c>
      <c r="H296" s="50"/>
      <c r="I296" s="450">
        <v>15</v>
      </c>
      <c r="J296" s="50"/>
      <c r="K296" s="50"/>
      <c r="L296" s="50"/>
      <c r="M296" s="50"/>
      <c r="N296" s="50">
        <v>52</v>
      </c>
      <c r="O296" s="50"/>
      <c r="P296" s="50"/>
      <c r="Q296" s="50">
        <v>15</v>
      </c>
      <c r="R296" s="50"/>
      <c r="S296" s="236">
        <v>1</v>
      </c>
    </row>
    <row r="297" spans="2:24" x14ac:dyDescent="0.25">
      <c r="B297" s="60"/>
      <c r="C297" s="626" t="s">
        <v>254</v>
      </c>
      <c r="D297" s="45" t="s">
        <v>23</v>
      </c>
      <c r="E297" s="45" t="s">
        <v>255</v>
      </c>
      <c r="F297" s="45" t="s">
        <v>85</v>
      </c>
      <c r="G297" s="45"/>
      <c r="H297" s="45"/>
      <c r="I297" s="447">
        <v>814</v>
      </c>
      <c r="J297" s="45"/>
      <c r="K297" s="45"/>
      <c r="L297" s="45"/>
      <c r="M297" s="45"/>
      <c r="N297" s="45">
        <v>20</v>
      </c>
      <c r="O297" s="45"/>
      <c r="P297" s="45">
        <v>209</v>
      </c>
      <c r="Q297" s="45">
        <v>29</v>
      </c>
      <c r="R297" s="45">
        <v>556</v>
      </c>
      <c r="S297" s="236"/>
    </row>
    <row r="298" spans="2:24" x14ac:dyDescent="0.25">
      <c r="B298" s="61"/>
      <c r="C298" s="627"/>
      <c r="D298" s="46" t="s">
        <v>26</v>
      </c>
      <c r="E298" s="46" t="s">
        <v>255</v>
      </c>
      <c r="F298" s="46" t="s">
        <v>85</v>
      </c>
      <c r="G298" s="46"/>
      <c r="H298" s="46"/>
      <c r="I298" s="449">
        <v>1172</v>
      </c>
      <c r="J298" s="46"/>
      <c r="K298" s="46"/>
      <c r="L298" s="46"/>
      <c r="M298" s="46"/>
      <c r="N298" s="46"/>
      <c r="O298" s="46"/>
      <c r="P298" s="46">
        <v>15</v>
      </c>
      <c r="Q298" s="46">
        <v>73</v>
      </c>
      <c r="R298" s="46">
        <v>1057</v>
      </c>
      <c r="S298" s="236">
        <v>27</v>
      </c>
    </row>
    <row r="299" spans="2:24" x14ac:dyDescent="0.25">
      <c r="B299" s="62"/>
      <c r="C299" s="628"/>
      <c r="D299" s="50" t="s">
        <v>27</v>
      </c>
      <c r="E299" s="50" t="s">
        <v>255</v>
      </c>
      <c r="F299" s="50" t="s">
        <v>85</v>
      </c>
      <c r="G299" s="50"/>
      <c r="H299" s="50"/>
      <c r="I299" s="450">
        <v>500</v>
      </c>
      <c r="J299" s="50"/>
      <c r="K299" s="50"/>
      <c r="L299" s="50"/>
      <c r="M299" s="50"/>
      <c r="N299" s="50">
        <v>18</v>
      </c>
      <c r="O299" s="50"/>
      <c r="P299" s="50"/>
      <c r="Q299" s="50">
        <v>140</v>
      </c>
      <c r="R299" s="50">
        <v>287</v>
      </c>
      <c r="S299" s="236">
        <v>55</v>
      </c>
    </row>
    <row r="300" spans="2:24" x14ac:dyDescent="0.25">
      <c r="B300" s="94"/>
      <c r="C300" s="99" t="s">
        <v>256</v>
      </c>
      <c r="D300" s="37" t="s">
        <v>27</v>
      </c>
      <c r="E300" s="37" t="s">
        <v>257</v>
      </c>
      <c r="F300" s="38">
        <v>3077</v>
      </c>
      <c r="G300" s="38">
        <v>9</v>
      </c>
      <c r="H300" s="39"/>
      <c r="I300" s="445">
        <v>436</v>
      </c>
      <c r="J300" s="39"/>
      <c r="K300" s="39"/>
      <c r="L300" s="39"/>
      <c r="M300" s="39">
        <v>172</v>
      </c>
      <c r="N300" s="39"/>
      <c r="O300" s="39"/>
      <c r="P300" s="39">
        <v>2</v>
      </c>
      <c r="Q300" s="39">
        <v>68</v>
      </c>
      <c r="R300" s="39">
        <v>194</v>
      </c>
      <c r="S300" s="236"/>
    </row>
    <row r="301" spans="2:24" x14ac:dyDescent="0.25">
      <c r="B301" s="60"/>
      <c r="C301" s="638" t="s">
        <v>258</v>
      </c>
      <c r="D301" s="45" t="s">
        <v>23</v>
      </c>
      <c r="E301" s="45" t="s">
        <v>259</v>
      </c>
      <c r="F301" s="45" t="s">
        <v>33</v>
      </c>
      <c r="G301" s="45"/>
      <c r="H301" s="45"/>
      <c r="I301" s="447">
        <v>10</v>
      </c>
      <c r="J301" s="45"/>
      <c r="K301" s="45"/>
      <c r="L301" s="45"/>
      <c r="M301" s="45"/>
      <c r="N301" s="45"/>
      <c r="O301" s="45"/>
      <c r="P301" s="45"/>
      <c r="Q301" s="45">
        <v>7</v>
      </c>
      <c r="R301" s="45">
        <v>3</v>
      </c>
      <c r="S301" s="236"/>
    </row>
    <row r="302" spans="2:24" x14ac:dyDescent="0.25">
      <c r="B302" s="61"/>
      <c r="C302" s="638"/>
      <c r="D302" s="46" t="s">
        <v>26</v>
      </c>
      <c r="E302" s="46" t="s">
        <v>259</v>
      </c>
      <c r="F302" s="46" t="s">
        <v>33</v>
      </c>
      <c r="G302" s="46"/>
      <c r="H302" s="46"/>
      <c r="I302" s="449"/>
      <c r="J302" s="46"/>
      <c r="K302" s="46"/>
      <c r="L302" s="46"/>
      <c r="M302" s="46"/>
      <c r="N302" s="46"/>
      <c r="O302" s="46"/>
      <c r="P302" s="46"/>
      <c r="Q302" s="46"/>
      <c r="R302" s="46"/>
      <c r="S302" s="236"/>
    </row>
    <row r="303" spans="2:24" x14ac:dyDescent="0.25">
      <c r="B303" s="62"/>
      <c r="C303" s="638"/>
      <c r="D303" s="50" t="s">
        <v>27</v>
      </c>
      <c r="E303" s="50" t="s">
        <v>259</v>
      </c>
      <c r="F303" s="50" t="s">
        <v>33</v>
      </c>
      <c r="G303" s="50"/>
      <c r="H303" s="50"/>
      <c r="I303" s="450">
        <v>3</v>
      </c>
      <c r="J303" s="50"/>
      <c r="K303" s="50"/>
      <c r="L303" s="50"/>
      <c r="M303" s="50"/>
      <c r="N303" s="50"/>
      <c r="O303" s="50"/>
      <c r="P303" s="50"/>
      <c r="Q303" s="50">
        <v>3</v>
      </c>
      <c r="R303" s="50"/>
      <c r="S303" s="236"/>
    </row>
    <row r="304" spans="2:24" x14ac:dyDescent="0.25">
      <c r="B304" s="100" t="s">
        <v>260</v>
      </c>
    </row>
    <row r="306" spans="8:9" x14ac:dyDescent="0.25">
      <c r="H306" s="558" t="s">
        <v>666</v>
      </c>
      <c r="I306" s="370">
        <f>I4+I8+I12+I16+I90+I100+I117+I137+I151+I181+I198+I203+I237+I272+I288</f>
        <v>1330445</v>
      </c>
    </row>
  </sheetData>
  <sheetProtection password="F167" sheet="1" objects="1" scenarios="1"/>
  <mergeCells count="89">
    <mergeCell ref="C285:C287"/>
    <mergeCell ref="C289:C293"/>
    <mergeCell ref="C294:C296"/>
    <mergeCell ref="C297:C299"/>
    <mergeCell ref="C301:C303"/>
    <mergeCell ref="C282:C284"/>
    <mergeCell ref="C247:C249"/>
    <mergeCell ref="C250:C252"/>
    <mergeCell ref="C253:C254"/>
    <mergeCell ref="C258:C259"/>
    <mergeCell ref="C260:C261"/>
    <mergeCell ref="C262:C264"/>
    <mergeCell ref="C265:C267"/>
    <mergeCell ref="C268:C269"/>
    <mergeCell ref="C273:C275"/>
    <mergeCell ref="C276:C278"/>
    <mergeCell ref="C279:C281"/>
    <mergeCell ref="C245:C246"/>
    <mergeCell ref="C208:C211"/>
    <mergeCell ref="C212:C215"/>
    <mergeCell ref="C216:C218"/>
    <mergeCell ref="C219:C221"/>
    <mergeCell ref="C222:C224"/>
    <mergeCell ref="C225:C227"/>
    <mergeCell ref="C228:C230"/>
    <mergeCell ref="C231:C233"/>
    <mergeCell ref="C234:C236"/>
    <mergeCell ref="C241:C242"/>
    <mergeCell ref="C243:C244"/>
    <mergeCell ref="E151:F151"/>
    <mergeCell ref="C152:C155"/>
    <mergeCell ref="C204:C207"/>
    <mergeCell ref="C160:C163"/>
    <mergeCell ref="C164:C167"/>
    <mergeCell ref="C168:C171"/>
    <mergeCell ref="C172:C174"/>
    <mergeCell ref="C175:C178"/>
    <mergeCell ref="C182:C185"/>
    <mergeCell ref="C186:C189"/>
    <mergeCell ref="C191:C193"/>
    <mergeCell ref="C194:C197"/>
    <mergeCell ref="C199:C200"/>
    <mergeCell ref="C201:C202"/>
    <mergeCell ref="C156:C159"/>
    <mergeCell ref="C138:C140"/>
    <mergeCell ref="C141:C143"/>
    <mergeCell ref="C144:C147"/>
    <mergeCell ref="C148:C150"/>
    <mergeCell ref="C113:C116"/>
    <mergeCell ref="C118:C120"/>
    <mergeCell ref="C121:C124"/>
    <mergeCell ref="C125:C128"/>
    <mergeCell ref="C129:C132"/>
    <mergeCell ref="C133:C136"/>
    <mergeCell ref="C101:C104"/>
    <mergeCell ref="C105:C108"/>
    <mergeCell ref="C72:C75"/>
    <mergeCell ref="C76:C78"/>
    <mergeCell ref="C79:C81"/>
    <mergeCell ref="C82:C84"/>
    <mergeCell ref="C85:C87"/>
    <mergeCell ref="C109:C112"/>
    <mergeCell ref="C69:C71"/>
    <mergeCell ref="C34:C36"/>
    <mergeCell ref="C37:C39"/>
    <mergeCell ref="C40:C42"/>
    <mergeCell ref="C43:C45"/>
    <mergeCell ref="C46:C48"/>
    <mergeCell ref="C49:C51"/>
    <mergeCell ref="C52:C54"/>
    <mergeCell ref="C55:C58"/>
    <mergeCell ref="C59:C62"/>
    <mergeCell ref="C63:C65"/>
    <mergeCell ref="C66:C68"/>
    <mergeCell ref="C91:C93"/>
    <mergeCell ref="C94:C96"/>
    <mergeCell ref="C97:C99"/>
    <mergeCell ref="C31:C33"/>
    <mergeCell ref="B2:H2"/>
    <mergeCell ref="J2:K2"/>
    <mergeCell ref="L2:S2"/>
    <mergeCell ref="C5:C7"/>
    <mergeCell ref="C9:C11"/>
    <mergeCell ref="C13:C15"/>
    <mergeCell ref="C17:C19"/>
    <mergeCell ref="C20:C22"/>
    <mergeCell ref="C23:C25"/>
    <mergeCell ref="C26:C27"/>
    <mergeCell ref="C28:C30"/>
  </mergeCells>
  <hyperlinks>
    <hyperlink ref="D3" location="'Data collection template'!B274" display="Waste form*"/>
    <hyperlink ref="B304" location="'Data collection template'!D3" display="*Waste form: identifies the physical state of the waste, where L = liquid; S = solid; P = sludge; and M = mixture/assortment."/>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B485"/>
  <sheetViews>
    <sheetView topLeftCell="B4" zoomScaleNormal="100" workbookViewId="0">
      <selection activeCell="C31" sqref="C31:C33"/>
    </sheetView>
  </sheetViews>
  <sheetFormatPr defaultRowHeight="15" x14ac:dyDescent="0.25"/>
  <cols>
    <col min="1" max="1" width="5.28515625" customWidth="1"/>
    <col min="3" max="3" width="60" bestFit="1" customWidth="1"/>
    <col min="4" max="4" width="27.7109375" bestFit="1" customWidth="1"/>
    <col min="5" max="5" width="26.42578125" bestFit="1" customWidth="1"/>
    <col min="6" max="7" width="27.42578125" style="330" customWidth="1"/>
    <col min="8" max="8" width="26.7109375" bestFit="1" customWidth="1"/>
    <col min="9" max="9" width="19.28515625" bestFit="1" customWidth="1"/>
    <col min="10" max="10" width="20.28515625" bestFit="1" customWidth="1"/>
    <col min="11" max="11" width="27.5703125" style="370" customWidth="1"/>
    <col min="12" max="12" width="26.5703125" customWidth="1"/>
    <col min="13" max="13" width="27.5703125" customWidth="1"/>
    <col min="14" max="14" width="24.85546875" customWidth="1"/>
    <col min="15" max="16" width="26.5703125" customWidth="1"/>
    <col min="17" max="17" width="27.42578125" customWidth="1"/>
    <col min="18" max="18" width="26.42578125" bestFit="1" customWidth="1"/>
  </cols>
  <sheetData>
    <row r="1" spans="2:18" s="240" customFormat="1" x14ac:dyDescent="0.25">
      <c r="B1" s="240" t="s">
        <v>387</v>
      </c>
      <c r="F1" s="241"/>
      <c r="G1" s="241"/>
      <c r="K1" s="338"/>
    </row>
    <row r="2" spans="2:18" x14ac:dyDescent="0.25">
      <c r="B2" s="615" t="s">
        <v>0</v>
      </c>
      <c r="C2" s="616"/>
      <c r="D2" s="616"/>
      <c r="E2" s="616"/>
      <c r="F2" s="616"/>
      <c r="G2" s="616"/>
      <c r="H2" s="616"/>
      <c r="I2" s="616"/>
      <c r="J2" s="617"/>
      <c r="K2" s="339" t="s">
        <v>1</v>
      </c>
      <c r="L2" s="615" t="s">
        <v>2</v>
      </c>
      <c r="M2" s="617"/>
      <c r="N2" s="616" t="s">
        <v>3</v>
      </c>
      <c r="O2" s="616"/>
      <c r="P2" s="616"/>
      <c r="Q2" s="616"/>
      <c r="R2" s="617"/>
    </row>
    <row r="3" spans="2:18" ht="30" x14ac:dyDescent="0.25">
      <c r="B3" s="2" t="s">
        <v>4</v>
      </c>
      <c r="C3" s="3" t="s">
        <v>5</v>
      </c>
      <c r="D3" s="4" t="s">
        <v>6</v>
      </c>
      <c r="E3" s="2" t="s">
        <v>7</v>
      </c>
      <c r="F3" s="242" t="s">
        <v>388</v>
      </c>
      <c r="G3" s="242" t="s">
        <v>389</v>
      </c>
      <c r="H3" s="2" t="s">
        <v>8</v>
      </c>
      <c r="I3" s="2" t="s">
        <v>9</v>
      </c>
      <c r="J3" s="2" t="s">
        <v>10</v>
      </c>
      <c r="K3" s="340" t="s">
        <v>261</v>
      </c>
      <c r="L3" s="5" t="s">
        <v>12</v>
      </c>
      <c r="M3" s="5" t="s">
        <v>13</v>
      </c>
      <c r="N3" s="5" t="s">
        <v>15</v>
      </c>
      <c r="O3" s="5" t="s">
        <v>16</v>
      </c>
      <c r="P3" s="5" t="s">
        <v>17</v>
      </c>
      <c r="Q3" s="5" t="s">
        <v>18</v>
      </c>
      <c r="R3" s="5" t="s">
        <v>19</v>
      </c>
    </row>
    <row r="4" spans="2:18" x14ac:dyDescent="0.25">
      <c r="B4" s="6" t="s">
        <v>20</v>
      </c>
      <c r="C4" s="7" t="s">
        <v>21</v>
      </c>
      <c r="D4" s="8"/>
      <c r="E4" s="8"/>
      <c r="F4" s="243"/>
      <c r="G4" s="243"/>
      <c r="H4" s="8"/>
      <c r="I4" s="8"/>
      <c r="J4" s="9"/>
      <c r="K4" s="341">
        <f>SUM(K5:K7)</f>
        <v>1757.7819999999999</v>
      </c>
      <c r="L4" s="244">
        <f t="shared" ref="L4:R4" si="0">SUM(L5:L7)</f>
        <v>0</v>
      </c>
      <c r="M4" s="244">
        <f t="shared" si="0"/>
        <v>0</v>
      </c>
      <c r="N4" s="244">
        <f t="shared" si="0"/>
        <v>0</v>
      </c>
      <c r="O4" s="244">
        <f t="shared" si="0"/>
        <v>0</v>
      </c>
      <c r="P4" s="244">
        <f t="shared" si="0"/>
        <v>0</v>
      </c>
      <c r="Q4" s="244">
        <f t="shared" si="0"/>
        <v>0</v>
      </c>
      <c r="R4" s="244">
        <f t="shared" si="0"/>
        <v>0</v>
      </c>
    </row>
    <row r="5" spans="2:18" ht="30" x14ac:dyDescent="0.25">
      <c r="B5" s="11"/>
      <c r="C5" s="618" t="s">
        <v>22</v>
      </c>
      <c r="D5" s="11" t="s">
        <v>23</v>
      </c>
      <c r="E5" s="11" t="s">
        <v>24</v>
      </c>
      <c r="F5" s="245" t="s">
        <v>390</v>
      </c>
      <c r="G5" s="246" t="s">
        <v>391</v>
      </c>
      <c r="H5" s="11">
        <v>1935</v>
      </c>
      <c r="I5" s="11">
        <v>6.1</v>
      </c>
      <c r="J5" s="11" t="s">
        <v>25</v>
      </c>
      <c r="K5" s="342">
        <f>27.814+228.968+1501</f>
        <v>1757.7819999999999</v>
      </c>
      <c r="L5" s="11"/>
      <c r="M5" s="11" t="s">
        <v>392</v>
      </c>
      <c r="N5" s="11"/>
      <c r="O5" s="11"/>
      <c r="P5" s="11"/>
      <c r="Q5" s="11"/>
      <c r="R5" s="11"/>
    </row>
    <row r="6" spans="2:18" ht="45" x14ac:dyDescent="0.25">
      <c r="B6" s="12"/>
      <c r="C6" s="618"/>
      <c r="D6" s="12" t="s">
        <v>26</v>
      </c>
      <c r="E6" s="12" t="s">
        <v>24</v>
      </c>
      <c r="F6" s="247"/>
      <c r="G6" s="248" t="s">
        <v>393</v>
      </c>
      <c r="H6" s="12">
        <v>1935</v>
      </c>
      <c r="I6" s="12">
        <v>6.1</v>
      </c>
      <c r="J6" s="12" t="s">
        <v>25</v>
      </c>
      <c r="K6" s="343"/>
      <c r="L6" s="12"/>
      <c r="M6" s="12"/>
      <c r="N6" s="12"/>
      <c r="O6" s="12"/>
      <c r="P6" s="12"/>
      <c r="Q6" s="12"/>
      <c r="R6" s="12"/>
    </row>
    <row r="7" spans="2:18" x14ac:dyDescent="0.25">
      <c r="B7" s="13"/>
      <c r="C7" s="618"/>
      <c r="D7" s="13" t="s">
        <v>27</v>
      </c>
      <c r="E7" s="13" t="s">
        <v>24</v>
      </c>
      <c r="F7" s="249"/>
      <c r="G7" s="249"/>
      <c r="H7" s="13" t="s">
        <v>28</v>
      </c>
      <c r="I7" s="13">
        <v>6.1</v>
      </c>
      <c r="J7" s="13" t="s">
        <v>25</v>
      </c>
      <c r="K7" s="344"/>
      <c r="L7" s="13"/>
      <c r="M7" s="13"/>
      <c r="N7" s="13"/>
      <c r="O7" s="13"/>
      <c r="P7" s="13"/>
      <c r="Q7" s="13"/>
      <c r="R7" s="13"/>
    </row>
    <row r="8" spans="2:18" x14ac:dyDescent="0.25">
      <c r="B8" s="14" t="s">
        <v>29</v>
      </c>
      <c r="C8" s="7" t="s">
        <v>30</v>
      </c>
      <c r="D8" s="15"/>
      <c r="E8" s="15"/>
      <c r="F8" s="250"/>
      <c r="G8" s="250"/>
      <c r="H8" s="15"/>
      <c r="I8" s="15"/>
      <c r="J8" s="16"/>
      <c r="K8" s="345">
        <f>SUM(K9:K11)</f>
        <v>2025</v>
      </c>
      <c r="L8" s="251">
        <f t="shared" ref="L8:R8" si="1">SUM(L9:L11)</f>
        <v>63.3</v>
      </c>
      <c r="M8" s="251">
        <f t="shared" si="1"/>
        <v>0</v>
      </c>
      <c r="N8" s="251">
        <f t="shared" si="1"/>
        <v>0</v>
      </c>
      <c r="O8" s="251">
        <f t="shared" si="1"/>
        <v>0</v>
      </c>
      <c r="P8" s="251">
        <f t="shared" si="1"/>
        <v>0</v>
      </c>
      <c r="Q8" s="251">
        <f t="shared" si="1"/>
        <v>0</v>
      </c>
      <c r="R8" s="251">
        <f t="shared" si="1"/>
        <v>0</v>
      </c>
    </row>
    <row r="9" spans="2:18" x14ac:dyDescent="0.25">
      <c r="B9" s="11"/>
      <c r="C9" s="619" t="s">
        <v>31</v>
      </c>
      <c r="D9" s="11" t="s">
        <v>23</v>
      </c>
      <c r="E9" s="11" t="s">
        <v>32</v>
      </c>
      <c r="F9" s="245">
        <v>9.01</v>
      </c>
      <c r="G9" s="245" t="s">
        <v>30</v>
      </c>
      <c r="H9" s="18" t="s">
        <v>33</v>
      </c>
      <c r="I9" s="11">
        <v>8</v>
      </c>
      <c r="J9" s="11" t="s">
        <v>25</v>
      </c>
      <c r="K9" s="342">
        <v>2025</v>
      </c>
      <c r="L9" s="11">
        <v>63.3</v>
      </c>
      <c r="M9" s="11" t="s">
        <v>392</v>
      </c>
      <c r="N9" s="11"/>
      <c r="O9" s="11"/>
      <c r="P9" s="11"/>
      <c r="Q9" s="11"/>
      <c r="R9" s="11"/>
    </row>
    <row r="10" spans="2:18" x14ac:dyDescent="0.25">
      <c r="B10" s="12"/>
      <c r="C10" s="619"/>
      <c r="D10" s="12" t="s">
        <v>26</v>
      </c>
      <c r="E10" s="12" t="s">
        <v>32</v>
      </c>
      <c r="F10" s="247"/>
      <c r="G10" s="247"/>
      <c r="H10" s="19" t="s">
        <v>33</v>
      </c>
      <c r="I10" s="12">
        <v>8</v>
      </c>
      <c r="J10" s="12" t="s">
        <v>25</v>
      </c>
      <c r="K10" s="343"/>
      <c r="L10" s="12"/>
      <c r="M10" s="12"/>
      <c r="N10" s="12"/>
      <c r="O10" s="12"/>
      <c r="P10" s="12"/>
      <c r="Q10" s="12"/>
      <c r="R10" s="12"/>
    </row>
    <row r="11" spans="2:18" x14ac:dyDescent="0.25">
      <c r="B11" s="13"/>
      <c r="C11" s="619"/>
      <c r="D11" s="13" t="s">
        <v>27</v>
      </c>
      <c r="E11" s="13" t="s">
        <v>32</v>
      </c>
      <c r="F11" s="249"/>
      <c r="G11" s="249"/>
      <c r="H11" s="20" t="s">
        <v>33</v>
      </c>
      <c r="I11" s="13">
        <v>8</v>
      </c>
      <c r="J11" s="13" t="s">
        <v>25</v>
      </c>
      <c r="K11" s="344"/>
      <c r="L11" s="13"/>
      <c r="M11" s="13"/>
      <c r="N11" s="13"/>
      <c r="O11" s="13"/>
      <c r="P11" s="13"/>
      <c r="Q11" s="13"/>
      <c r="R11" s="13"/>
    </row>
    <row r="12" spans="2:18" x14ac:dyDescent="0.25">
      <c r="B12" s="14" t="s">
        <v>34</v>
      </c>
      <c r="C12" s="7" t="s">
        <v>35</v>
      </c>
      <c r="D12" s="15"/>
      <c r="E12" s="15"/>
      <c r="F12" s="250"/>
      <c r="G12" s="250"/>
      <c r="H12" s="22"/>
      <c r="I12" s="15"/>
      <c r="J12" s="16"/>
      <c r="K12" s="345">
        <f>SUM(K13:K15)</f>
        <v>105741</v>
      </c>
      <c r="L12" s="251">
        <f t="shared" ref="L12:Q12" si="2">SUM(L13:L15)</f>
        <v>0</v>
      </c>
      <c r="M12" s="251">
        <f t="shared" si="2"/>
        <v>0</v>
      </c>
      <c r="N12" s="251">
        <f t="shared" si="2"/>
        <v>0</v>
      </c>
      <c r="O12" s="251">
        <f t="shared" si="2"/>
        <v>0</v>
      </c>
      <c r="P12" s="251">
        <f t="shared" si="2"/>
        <v>0</v>
      </c>
      <c r="Q12" s="251">
        <f t="shared" si="2"/>
        <v>0</v>
      </c>
      <c r="R12" s="251">
        <f>SUM(R13:R15)</f>
        <v>0</v>
      </c>
    </row>
    <row r="13" spans="2:18" x14ac:dyDescent="0.25">
      <c r="B13" s="11"/>
      <c r="C13" s="619" t="s">
        <v>36</v>
      </c>
      <c r="D13" s="11" t="s">
        <v>23</v>
      </c>
      <c r="E13" s="11" t="s">
        <v>37</v>
      </c>
      <c r="F13" s="245">
        <v>10.01</v>
      </c>
      <c r="G13" s="245" t="s">
        <v>394</v>
      </c>
      <c r="H13" s="18" t="s">
        <v>33</v>
      </c>
      <c r="I13" s="11">
        <v>8</v>
      </c>
      <c r="J13" s="11" t="s">
        <v>25</v>
      </c>
      <c r="K13" s="342">
        <v>105741</v>
      </c>
      <c r="L13" s="11"/>
      <c r="M13" s="11" t="s">
        <v>392</v>
      </c>
      <c r="N13" s="11"/>
      <c r="O13" s="11"/>
      <c r="P13" s="11"/>
      <c r="Q13" s="11"/>
      <c r="R13" s="11"/>
    </row>
    <row r="14" spans="2:18" x14ac:dyDescent="0.25">
      <c r="B14" s="12"/>
      <c r="C14" s="619"/>
      <c r="D14" s="12" t="s">
        <v>26</v>
      </c>
      <c r="E14" s="12" t="s">
        <v>37</v>
      </c>
      <c r="F14" s="247"/>
      <c r="G14" s="247"/>
      <c r="H14" s="19" t="s">
        <v>33</v>
      </c>
      <c r="I14" s="12">
        <v>8</v>
      </c>
      <c r="J14" s="12" t="s">
        <v>25</v>
      </c>
      <c r="K14" s="343"/>
      <c r="L14" s="12"/>
      <c r="M14" s="12"/>
      <c r="N14" s="12"/>
      <c r="O14" s="12"/>
      <c r="P14" s="12"/>
      <c r="Q14" s="12"/>
      <c r="R14" s="12"/>
    </row>
    <row r="15" spans="2:18" x14ac:dyDescent="0.25">
      <c r="B15" s="13"/>
      <c r="C15" s="619"/>
      <c r="D15" s="13" t="s">
        <v>27</v>
      </c>
      <c r="E15" s="13" t="s">
        <v>37</v>
      </c>
      <c r="F15" s="249"/>
      <c r="G15" s="249"/>
      <c r="H15" s="20" t="s">
        <v>33</v>
      </c>
      <c r="I15" s="13">
        <v>8</v>
      </c>
      <c r="J15" s="13" t="s">
        <v>25</v>
      </c>
      <c r="K15" s="344"/>
      <c r="L15" s="13"/>
      <c r="M15" s="13"/>
      <c r="N15" s="13"/>
      <c r="O15" s="13"/>
      <c r="P15" s="13"/>
      <c r="Q15" s="13"/>
      <c r="R15" s="13"/>
    </row>
    <row r="16" spans="2:18" x14ac:dyDescent="0.25">
      <c r="B16" s="14" t="s">
        <v>38</v>
      </c>
      <c r="C16" s="7" t="s">
        <v>39</v>
      </c>
      <c r="D16" s="15"/>
      <c r="E16" s="15"/>
      <c r="F16" s="250"/>
      <c r="G16" s="250"/>
      <c r="H16" s="22"/>
      <c r="I16" s="15"/>
      <c r="J16" s="16"/>
      <c r="K16" s="345">
        <f>SUM(K17:K78)+81749</f>
        <v>89123.44</v>
      </c>
      <c r="L16" s="251">
        <f t="shared" ref="L16:R16" si="3">SUM(L17:L78)</f>
        <v>4702.2999999999993</v>
      </c>
      <c r="M16" s="251">
        <f t="shared" si="3"/>
        <v>0</v>
      </c>
      <c r="N16" s="251">
        <f t="shared" si="3"/>
        <v>0</v>
      </c>
      <c r="O16" s="251">
        <f t="shared" si="3"/>
        <v>0</v>
      </c>
      <c r="P16" s="251">
        <f t="shared" si="3"/>
        <v>0</v>
      </c>
      <c r="Q16" s="251">
        <f t="shared" si="3"/>
        <v>0</v>
      </c>
      <c r="R16" s="251">
        <f t="shared" si="3"/>
        <v>0</v>
      </c>
    </row>
    <row r="17" spans="2:18" x14ac:dyDescent="0.25">
      <c r="B17" s="11"/>
      <c r="C17" s="620" t="s">
        <v>40</v>
      </c>
      <c r="D17" s="11" t="s">
        <v>23</v>
      </c>
      <c r="E17" s="11" t="s">
        <v>41</v>
      </c>
      <c r="F17" s="245">
        <v>13.13</v>
      </c>
      <c r="G17" s="245" t="s">
        <v>395</v>
      </c>
      <c r="H17" s="18">
        <v>3281</v>
      </c>
      <c r="I17" s="11">
        <v>6.1</v>
      </c>
      <c r="J17" s="11" t="s">
        <v>25</v>
      </c>
      <c r="K17" s="342">
        <v>6.77</v>
      </c>
      <c r="L17" s="11"/>
      <c r="M17" s="11" t="s">
        <v>392</v>
      </c>
      <c r="N17" s="11"/>
      <c r="O17" s="11"/>
      <c r="P17" s="11"/>
      <c r="Q17" s="11"/>
      <c r="R17" s="11"/>
    </row>
    <row r="18" spans="2:18" x14ac:dyDescent="0.25">
      <c r="B18" s="12"/>
      <c r="C18" s="621"/>
      <c r="D18" s="12" t="s">
        <v>26</v>
      </c>
      <c r="E18" s="12" t="s">
        <v>41</v>
      </c>
      <c r="F18" s="247"/>
      <c r="G18" s="247"/>
      <c r="H18" s="19">
        <v>3281</v>
      </c>
      <c r="I18" s="12">
        <v>6.1</v>
      </c>
      <c r="J18" s="12" t="s">
        <v>25</v>
      </c>
      <c r="K18" s="343"/>
      <c r="L18" s="12"/>
      <c r="M18" s="12"/>
      <c r="N18" s="12"/>
      <c r="O18" s="12"/>
      <c r="P18" s="12"/>
      <c r="Q18" s="12"/>
      <c r="R18" s="12"/>
    </row>
    <row r="19" spans="2:18" x14ac:dyDescent="0.25">
      <c r="B19" s="13"/>
      <c r="C19" s="622"/>
      <c r="D19" s="13" t="s">
        <v>27</v>
      </c>
      <c r="E19" s="13" t="s">
        <v>41</v>
      </c>
      <c r="F19" s="249"/>
      <c r="G19" s="249"/>
      <c r="H19" s="20">
        <v>3281</v>
      </c>
      <c r="I19" s="13">
        <v>6.1</v>
      </c>
      <c r="J19" s="13" t="s">
        <v>25</v>
      </c>
      <c r="K19" s="344"/>
      <c r="L19" s="13"/>
      <c r="M19" s="13"/>
      <c r="N19" s="13"/>
      <c r="O19" s="13"/>
      <c r="P19" s="13"/>
      <c r="Q19" s="13"/>
      <c r="R19" s="13"/>
    </row>
    <row r="20" spans="2:18" ht="30" x14ac:dyDescent="0.25">
      <c r="B20" s="11"/>
      <c r="C20" s="620" t="s">
        <v>42</v>
      </c>
      <c r="D20" s="12" t="s">
        <v>23</v>
      </c>
      <c r="E20" s="12" t="s">
        <v>43</v>
      </c>
      <c r="F20" s="247" t="s">
        <v>396</v>
      </c>
      <c r="G20" s="248" t="s">
        <v>397</v>
      </c>
      <c r="H20" s="19">
        <v>3287</v>
      </c>
      <c r="I20" s="12">
        <v>6</v>
      </c>
      <c r="J20" s="12" t="s">
        <v>25</v>
      </c>
      <c r="K20" s="343">
        <v>22</v>
      </c>
      <c r="L20" s="12"/>
      <c r="M20" s="11" t="s">
        <v>392</v>
      </c>
      <c r="N20" s="12"/>
      <c r="O20" s="12"/>
      <c r="P20" s="12"/>
      <c r="Q20" s="12"/>
      <c r="R20" s="12"/>
    </row>
    <row r="21" spans="2:18" x14ac:dyDescent="0.25">
      <c r="B21" s="12"/>
      <c r="C21" s="621"/>
      <c r="D21" s="12" t="s">
        <v>26</v>
      </c>
      <c r="E21" s="12" t="s">
        <v>43</v>
      </c>
      <c r="F21" s="247"/>
      <c r="G21" s="247"/>
      <c r="H21" s="19">
        <v>3287</v>
      </c>
      <c r="I21" s="12">
        <v>6</v>
      </c>
      <c r="J21" s="12" t="s">
        <v>25</v>
      </c>
      <c r="K21" s="343"/>
      <c r="L21" s="12"/>
      <c r="M21" s="12"/>
      <c r="N21" s="12"/>
      <c r="O21" s="12"/>
      <c r="P21" s="12"/>
      <c r="Q21" s="12"/>
      <c r="R21" s="12"/>
    </row>
    <row r="22" spans="2:18" x14ac:dyDescent="0.25">
      <c r="B22" s="13"/>
      <c r="C22" s="622"/>
      <c r="D22" s="13" t="s">
        <v>27</v>
      </c>
      <c r="E22" s="13" t="s">
        <v>43</v>
      </c>
      <c r="F22" s="249"/>
      <c r="G22" s="249"/>
      <c r="H22" s="20">
        <v>3287</v>
      </c>
      <c r="I22" s="13">
        <v>6</v>
      </c>
      <c r="J22" s="13" t="s">
        <v>25</v>
      </c>
      <c r="K22" s="344"/>
      <c r="L22" s="13"/>
      <c r="M22" s="13"/>
      <c r="N22" s="13"/>
      <c r="O22" s="13"/>
      <c r="P22" s="13"/>
      <c r="Q22" s="13"/>
      <c r="R22" s="13"/>
    </row>
    <row r="23" spans="2:18" x14ac:dyDescent="0.25">
      <c r="B23" s="11"/>
      <c r="C23" s="620" t="s">
        <v>44</v>
      </c>
      <c r="D23" s="11" t="s">
        <v>23</v>
      </c>
      <c r="E23" s="11" t="s">
        <v>45</v>
      </c>
      <c r="F23" s="245" t="s">
        <v>398</v>
      </c>
      <c r="G23" s="245" t="s">
        <v>399</v>
      </c>
      <c r="H23" s="18" t="s">
        <v>46</v>
      </c>
      <c r="I23" s="11" t="s">
        <v>47</v>
      </c>
      <c r="J23" s="11" t="s">
        <v>25</v>
      </c>
      <c r="K23" s="342">
        <v>138.82</v>
      </c>
      <c r="L23" s="11"/>
      <c r="M23" s="11" t="s">
        <v>392</v>
      </c>
      <c r="N23" s="11"/>
      <c r="O23" s="11"/>
      <c r="P23" s="11"/>
      <c r="Q23" s="11"/>
      <c r="R23" s="11"/>
    </row>
    <row r="24" spans="2:18" x14ac:dyDescent="0.25">
      <c r="B24" s="12"/>
      <c r="C24" s="621"/>
      <c r="D24" s="12" t="s">
        <v>26</v>
      </c>
      <c r="E24" s="12" t="s">
        <v>45</v>
      </c>
      <c r="F24" s="247"/>
      <c r="G24" s="247"/>
      <c r="H24" s="19" t="s">
        <v>46</v>
      </c>
      <c r="I24" s="12" t="s">
        <v>48</v>
      </c>
      <c r="J24" s="12" t="s">
        <v>25</v>
      </c>
      <c r="K24" s="343"/>
      <c r="L24" s="12"/>
      <c r="M24" s="12"/>
      <c r="N24" s="12"/>
      <c r="O24" s="12"/>
      <c r="P24" s="12"/>
      <c r="Q24" s="12"/>
      <c r="R24" s="12"/>
    </row>
    <row r="25" spans="2:18" x14ac:dyDescent="0.25">
      <c r="B25" s="13"/>
      <c r="C25" s="622"/>
      <c r="D25" s="13" t="s">
        <v>27</v>
      </c>
      <c r="E25" s="13" t="s">
        <v>45</v>
      </c>
      <c r="F25" s="249"/>
      <c r="G25" s="249"/>
      <c r="H25" s="20">
        <v>2025</v>
      </c>
      <c r="I25" s="13">
        <v>6.1</v>
      </c>
      <c r="J25" s="13" t="s">
        <v>25</v>
      </c>
      <c r="K25" s="344"/>
      <c r="L25" s="13"/>
      <c r="M25" s="13"/>
      <c r="N25" s="13"/>
      <c r="O25" s="13"/>
      <c r="P25" s="13"/>
      <c r="Q25" s="13"/>
      <c r="R25" s="13"/>
    </row>
    <row r="26" spans="2:18" ht="30" x14ac:dyDescent="0.25">
      <c r="B26" s="11"/>
      <c r="C26" s="620" t="s">
        <v>49</v>
      </c>
      <c r="D26" s="24" t="s">
        <v>23</v>
      </c>
      <c r="E26" s="11" t="s">
        <v>50</v>
      </c>
      <c r="F26" s="246" t="s">
        <v>400</v>
      </c>
      <c r="G26" s="245"/>
      <c r="H26" s="18">
        <v>2809</v>
      </c>
      <c r="I26" s="11">
        <v>8</v>
      </c>
      <c r="J26" s="11" t="s">
        <v>51</v>
      </c>
      <c r="K26" s="342" t="s">
        <v>392</v>
      </c>
      <c r="L26" s="11"/>
      <c r="M26" s="11" t="s">
        <v>392</v>
      </c>
      <c r="N26" s="11"/>
      <c r="O26" s="11"/>
      <c r="P26" s="11"/>
      <c r="Q26" s="11"/>
      <c r="R26" s="11"/>
    </row>
    <row r="27" spans="2:18" x14ac:dyDescent="0.25">
      <c r="B27" s="12"/>
      <c r="C27" s="622"/>
      <c r="D27" s="25" t="s">
        <v>27</v>
      </c>
      <c r="E27" s="13" t="s">
        <v>50</v>
      </c>
      <c r="F27" s="252"/>
      <c r="G27" s="249"/>
      <c r="H27" s="20">
        <v>2025</v>
      </c>
      <c r="I27" s="13">
        <v>6.1</v>
      </c>
      <c r="J27" s="13" t="s">
        <v>25</v>
      </c>
      <c r="K27" s="344"/>
      <c r="L27" s="13"/>
      <c r="M27" s="13"/>
      <c r="N27" s="13"/>
      <c r="O27" s="13"/>
      <c r="P27" s="13"/>
      <c r="Q27" s="13"/>
      <c r="R27" s="13"/>
    </row>
    <row r="28" spans="2:18" ht="30" x14ac:dyDescent="0.25">
      <c r="B28" s="11"/>
      <c r="C28" s="612" t="s">
        <v>52</v>
      </c>
      <c r="D28" s="26" t="s">
        <v>23</v>
      </c>
      <c r="E28" s="26" t="s">
        <v>53</v>
      </c>
      <c r="F28" s="246" t="s">
        <v>401</v>
      </c>
      <c r="G28" s="246" t="s">
        <v>402</v>
      </c>
      <c r="H28" s="27">
        <v>1556</v>
      </c>
      <c r="I28" s="26">
        <v>6.1</v>
      </c>
      <c r="J28" s="26" t="s">
        <v>25</v>
      </c>
      <c r="K28" s="346">
        <v>119.5</v>
      </c>
      <c r="L28" s="26"/>
      <c r="M28" s="11" t="s">
        <v>392</v>
      </c>
      <c r="N28" s="26"/>
      <c r="O28" s="26"/>
      <c r="P28" s="26"/>
      <c r="Q28" s="26"/>
      <c r="R28" s="26"/>
    </row>
    <row r="29" spans="2:18" x14ac:dyDescent="0.25">
      <c r="B29" s="12"/>
      <c r="C29" s="613"/>
      <c r="D29" s="28" t="s">
        <v>26</v>
      </c>
      <c r="E29" s="28" t="s">
        <v>53</v>
      </c>
      <c r="F29" s="253"/>
      <c r="G29" s="254"/>
      <c r="H29" s="29">
        <v>1556</v>
      </c>
      <c r="I29" s="28">
        <v>6.1</v>
      </c>
      <c r="J29" s="28" t="s">
        <v>25</v>
      </c>
      <c r="K29" s="347"/>
      <c r="L29" s="28"/>
      <c r="M29" s="28"/>
      <c r="N29" s="28"/>
      <c r="O29" s="28"/>
      <c r="P29" s="28"/>
      <c r="Q29" s="28"/>
      <c r="R29" s="28"/>
    </row>
    <row r="30" spans="2:18" x14ac:dyDescent="0.25">
      <c r="B30" s="13"/>
      <c r="C30" s="614"/>
      <c r="D30" s="30" t="s">
        <v>27</v>
      </c>
      <c r="E30" s="30" t="s">
        <v>53</v>
      </c>
      <c r="F30" s="255"/>
      <c r="G30" s="256"/>
      <c r="H30" s="31">
        <v>1556</v>
      </c>
      <c r="I30" s="30">
        <v>6.1</v>
      </c>
      <c r="J30" s="30" t="s">
        <v>25</v>
      </c>
      <c r="K30" s="348"/>
      <c r="L30" s="30"/>
      <c r="M30" s="30"/>
      <c r="N30" s="30"/>
      <c r="O30" s="30"/>
      <c r="P30" s="30"/>
      <c r="Q30" s="30"/>
      <c r="R30" s="30"/>
    </row>
    <row r="31" spans="2:18" x14ac:dyDescent="0.25">
      <c r="B31" s="11"/>
      <c r="C31" s="612" t="s">
        <v>54</v>
      </c>
      <c r="D31" s="26" t="s">
        <v>23</v>
      </c>
      <c r="E31" s="26" t="s">
        <v>55</v>
      </c>
      <c r="F31" s="246" t="s">
        <v>403</v>
      </c>
      <c r="G31" s="245" t="s">
        <v>404</v>
      </c>
      <c r="H31" s="27">
        <v>3287</v>
      </c>
      <c r="I31" s="26">
        <v>6.1</v>
      </c>
      <c r="J31" s="26" t="s">
        <v>25</v>
      </c>
      <c r="K31" s="346">
        <v>46</v>
      </c>
      <c r="L31" s="26"/>
      <c r="M31" s="11" t="s">
        <v>392</v>
      </c>
      <c r="N31" s="26"/>
      <c r="O31" s="26"/>
      <c r="P31" s="26"/>
      <c r="Q31" s="26"/>
      <c r="R31" s="26"/>
    </row>
    <row r="32" spans="2:18" x14ac:dyDescent="0.25">
      <c r="B32" s="12"/>
      <c r="C32" s="613"/>
      <c r="D32" s="28" t="s">
        <v>26</v>
      </c>
      <c r="E32" s="28" t="s">
        <v>55</v>
      </c>
      <c r="F32" s="253"/>
      <c r="G32" s="254"/>
      <c r="H32" s="28">
        <v>3287</v>
      </c>
      <c r="I32" s="28">
        <v>6.1</v>
      </c>
      <c r="J32" s="28" t="s">
        <v>25</v>
      </c>
      <c r="K32" s="347"/>
      <c r="L32" s="28"/>
      <c r="M32" s="28"/>
      <c r="N32" s="28"/>
      <c r="O32" s="28"/>
      <c r="P32" s="28"/>
      <c r="Q32" s="28"/>
      <c r="R32" s="28"/>
    </row>
    <row r="33" spans="2:18" x14ac:dyDescent="0.25">
      <c r="B33" s="12"/>
      <c r="C33" s="614"/>
      <c r="D33" s="28" t="s">
        <v>27</v>
      </c>
      <c r="E33" s="28" t="s">
        <v>55</v>
      </c>
      <c r="F33" s="253"/>
      <c r="G33" s="254"/>
      <c r="H33" s="28">
        <v>3287</v>
      </c>
      <c r="I33" s="28">
        <v>6.1</v>
      </c>
      <c r="J33" s="28" t="s">
        <v>25</v>
      </c>
      <c r="K33" s="347"/>
      <c r="L33" s="28"/>
      <c r="M33" s="28"/>
      <c r="N33" s="28"/>
      <c r="O33" s="28"/>
      <c r="P33" s="28"/>
      <c r="Q33" s="28"/>
      <c r="R33" s="28"/>
    </row>
    <row r="34" spans="2:18" ht="30" x14ac:dyDescent="0.25">
      <c r="B34" s="26"/>
      <c r="C34" s="629" t="s">
        <v>56</v>
      </c>
      <c r="D34" s="26" t="s">
        <v>23</v>
      </c>
      <c r="E34" s="26" t="s">
        <v>57</v>
      </c>
      <c r="F34" s="246" t="s">
        <v>405</v>
      </c>
      <c r="G34" s="245"/>
      <c r="H34" s="27" t="s">
        <v>58</v>
      </c>
      <c r="I34" s="26">
        <v>6.1</v>
      </c>
      <c r="J34" s="32" t="s">
        <v>25</v>
      </c>
      <c r="K34" s="349" t="s">
        <v>392</v>
      </c>
      <c r="L34" s="32"/>
      <c r="M34" s="11" t="s">
        <v>392</v>
      </c>
      <c r="N34" s="32"/>
      <c r="O34" s="32"/>
      <c r="P34" s="32"/>
      <c r="Q34" s="32"/>
      <c r="R34" s="32"/>
    </row>
    <row r="35" spans="2:18" x14ac:dyDescent="0.25">
      <c r="B35" s="28"/>
      <c r="C35" s="630"/>
      <c r="D35" s="28" t="s">
        <v>26</v>
      </c>
      <c r="E35" s="28" t="s">
        <v>57</v>
      </c>
      <c r="F35" s="253"/>
      <c r="G35" s="254"/>
      <c r="H35" s="28">
        <v>3287</v>
      </c>
      <c r="I35" s="28">
        <v>6.1</v>
      </c>
      <c r="J35" s="33" t="s">
        <v>25</v>
      </c>
      <c r="K35" s="350"/>
      <c r="L35" s="33"/>
      <c r="M35" s="33"/>
      <c r="N35" s="33"/>
      <c r="O35" s="33"/>
      <c r="P35" s="33"/>
      <c r="Q35" s="33"/>
      <c r="R35" s="33"/>
    </row>
    <row r="36" spans="2:18" x14ac:dyDescent="0.25">
      <c r="B36" s="30"/>
      <c r="C36" s="631"/>
      <c r="D36" s="28" t="s">
        <v>27</v>
      </c>
      <c r="E36" s="28" t="s">
        <v>57</v>
      </c>
      <c r="F36" s="254"/>
      <c r="G36" s="254"/>
      <c r="H36" s="28">
        <v>3288</v>
      </c>
      <c r="I36" s="28">
        <v>6.1</v>
      </c>
      <c r="J36" s="34" t="s">
        <v>25</v>
      </c>
      <c r="K36" s="351"/>
      <c r="L36" s="34"/>
      <c r="M36" s="34"/>
      <c r="N36" s="34"/>
      <c r="O36" s="34"/>
      <c r="P36" s="34"/>
      <c r="Q36" s="34"/>
      <c r="R36" s="34"/>
    </row>
    <row r="37" spans="2:18" ht="30" x14ac:dyDescent="0.25">
      <c r="B37" s="26"/>
      <c r="C37" s="632" t="s">
        <v>59</v>
      </c>
      <c r="D37" s="26" t="s">
        <v>23</v>
      </c>
      <c r="E37" s="26" t="s">
        <v>60</v>
      </c>
      <c r="F37" s="245" t="s">
        <v>406</v>
      </c>
      <c r="G37" s="246" t="s">
        <v>407</v>
      </c>
      <c r="H37" s="27" t="s">
        <v>61</v>
      </c>
      <c r="I37" s="26">
        <v>6.1</v>
      </c>
      <c r="J37" s="26" t="s">
        <v>51</v>
      </c>
      <c r="K37" s="346">
        <v>6</v>
      </c>
      <c r="L37" s="26"/>
      <c r="M37" s="11" t="s">
        <v>392</v>
      </c>
      <c r="N37" s="26"/>
      <c r="O37" s="26"/>
      <c r="P37" s="26"/>
      <c r="Q37" s="26"/>
      <c r="R37" s="26"/>
    </row>
    <row r="38" spans="2:18" x14ac:dyDescent="0.25">
      <c r="B38" s="28"/>
      <c r="C38" s="630"/>
      <c r="D38" s="28" t="s">
        <v>26</v>
      </c>
      <c r="E38" s="28" t="s">
        <v>60</v>
      </c>
      <c r="F38" s="254"/>
      <c r="G38" s="254"/>
      <c r="H38" s="28">
        <v>2570</v>
      </c>
      <c r="I38" s="28">
        <v>6.1</v>
      </c>
      <c r="J38" s="28" t="s">
        <v>51</v>
      </c>
      <c r="K38" s="347"/>
      <c r="L38" s="28"/>
      <c r="M38" s="28"/>
      <c r="N38" s="28"/>
      <c r="O38" s="28"/>
      <c r="P38" s="28"/>
      <c r="Q38" s="28"/>
      <c r="R38" s="28"/>
    </row>
    <row r="39" spans="2:18" x14ac:dyDescent="0.25">
      <c r="B39" s="30"/>
      <c r="C39" s="631"/>
      <c r="D39" s="28" t="s">
        <v>27</v>
      </c>
      <c r="E39" s="28" t="s">
        <v>60</v>
      </c>
      <c r="F39" s="254"/>
      <c r="G39" s="254"/>
      <c r="H39" s="28">
        <v>2570</v>
      </c>
      <c r="I39" s="28">
        <v>6.1</v>
      </c>
      <c r="J39" s="28" t="s">
        <v>51</v>
      </c>
      <c r="K39" s="347"/>
      <c r="L39" s="28"/>
      <c r="M39" s="28"/>
      <c r="N39" s="28"/>
      <c r="O39" s="28"/>
      <c r="P39" s="28"/>
      <c r="Q39" s="28"/>
      <c r="R39" s="28"/>
    </row>
    <row r="40" spans="2:18" ht="30" x14ac:dyDescent="0.25">
      <c r="B40" s="26"/>
      <c r="C40" s="632" t="s">
        <v>62</v>
      </c>
      <c r="D40" s="26" t="s">
        <v>23</v>
      </c>
      <c r="E40" s="26" t="s">
        <v>63</v>
      </c>
      <c r="F40" s="245" t="s">
        <v>408</v>
      </c>
      <c r="G40" s="246" t="s">
        <v>409</v>
      </c>
      <c r="H40" s="27" t="s">
        <v>61</v>
      </c>
      <c r="I40" s="26">
        <v>6.1</v>
      </c>
      <c r="J40" s="32" t="s">
        <v>64</v>
      </c>
      <c r="K40" s="352">
        <v>0</v>
      </c>
      <c r="L40" s="32"/>
      <c r="M40" s="11" t="s">
        <v>392</v>
      </c>
      <c r="N40" s="32"/>
      <c r="O40" s="32"/>
      <c r="P40" s="32"/>
      <c r="Q40" s="32"/>
      <c r="R40" s="32"/>
    </row>
    <row r="41" spans="2:18" x14ac:dyDescent="0.25">
      <c r="B41" s="28"/>
      <c r="C41" s="630"/>
      <c r="D41" s="28" t="s">
        <v>26</v>
      </c>
      <c r="E41" s="28" t="s">
        <v>63</v>
      </c>
      <c r="F41" s="254"/>
      <c r="G41" s="254"/>
      <c r="H41" s="28">
        <v>1566</v>
      </c>
      <c r="I41" s="28">
        <v>6.1</v>
      </c>
      <c r="J41" s="33" t="s">
        <v>64</v>
      </c>
      <c r="K41" s="350"/>
      <c r="L41" s="33"/>
      <c r="M41" s="33"/>
      <c r="N41" s="33"/>
      <c r="O41" s="33"/>
      <c r="P41" s="33"/>
      <c r="Q41" s="33"/>
      <c r="R41" s="33"/>
    </row>
    <row r="42" spans="2:18" x14ac:dyDescent="0.25">
      <c r="B42" s="30"/>
      <c r="C42" s="631"/>
      <c r="D42" s="28" t="s">
        <v>27</v>
      </c>
      <c r="E42" s="28" t="s">
        <v>63</v>
      </c>
      <c r="F42" s="254"/>
      <c r="G42" s="254"/>
      <c r="H42" s="28">
        <v>1566</v>
      </c>
      <c r="I42" s="28">
        <v>6.1</v>
      </c>
      <c r="J42" s="34" t="s">
        <v>64</v>
      </c>
      <c r="K42" s="351"/>
      <c r="L42" s="34"/>
      <c r="M42" s="34"/>
      <c r="N42" s="34"/>
      <c r="O42" s="34"/>
      <c r="P42" s="34"/>
      <c r="Q42" s="34"/>
      <c r="R42" s="34"/>
    </row>
    <row r="43" spans="2:18" ht="30" x14ac:dyDescent="0.25">
      <c r="B43" s="26"/>
      <c r="C43" s="632" t="s">
        <v>65</v>
      </c>
      <c r="D43" s="26" t="s">
        <v>23</v>
      </c>
      <c r="E43" s="26" t="s">
        <v>66</v>
      </c>
      <c r="F43" s="245" t="s">
        <v>410</v>
      </c>
      <c r="G43" s="246" t="s">
        <v>411</v>
      </c>
      <c r="H43" s="27">
        <v>3141</v>
      </c>
      <c r="I43" s="26">
        <v>6.1</v>
      </c>
      <c r="J43" s="26" t="s">
        <v>51</v>
      </c>
      <c r="K43" s="346">
        <v>15</v>
      </c>
      <c r="L43" s="26"/>
      <c r="M43" s="11" t="s">
        <v>392</v>
      </c>
      <c r="N43" s="26"/>
      <c r="O43" s="26"/>
      <c r="P43" s="26"/>
      <c r="Q43" s="26"/>
      <c r="R43" s="26"/>
    </row>
    <row r="44" spans="2:18" x14ac:dyDescent="0.25">
      <c r="B44" s="28"/>
      <c r="C44" s="630"/>
      <c r="D44" s="28" t="s">
        <v>26</v>
      </c>
      <c r="E44" s="28" t="s">
        <v>66</v>
      </c>
      <c r="F44" s="254"/>
      <c r="G44" s="254"/>
      <c r="H44" s="28">
        <v>3141</v>
      </c>
      <c r="I44" s="28">
        <v>6.1</v>
      </c>
      <c r="J44" s="28" t="s">
        <v>51</v>
      </c>
      <c r="K44" s="347"/>
      <c r="L44" s="28"/>
      <c r="M44" s="28"/>
      <c r="N44" s="28"/>
      <c r="O44" s="28"/>
      <c r="P44" s="28"/>
      <c r="Q44" s="28"/>
      <c r="R44" s="28"/>
    </row>
    <row r="45" spans="2:18" x14ac:dyDescent="0.25">
      <c r="B45" s="30"/>
      <c r="C45" s="631"/>
      <c r="D45" s="28" t="s">
        <v>27</v>
      </c>
      <c r="E45" s="28" t="s">
        <v>66</v>
      </c>
      <c r="F45" s="254"/>
      <c r="G45" s="254"/>
      <c r="H45" s="28">
        <v>1549</v>
      </c>
      <c r="I45" s="28">
        <v>6.1</v>
      </c>
      <c r="J45" s="28" t="s">
        <v>51</v>
      </c>
      <c r="K45" s="347"/>
      <c r="L45" s="28"/>
      <c r="M45" s="28"/>
      <c r="N45" s="28"/>
      <c r="O45" s="28"/>
      <c r="P45" s="28"/>
      <c r="Q45" s="28"/>
      <c r="R45" s="28"/>
    </row>
    <row r="46" spans="2:18" x14ac:dyDescent="0.25">
      <c r="B46" s="26"/>
      <c r="C46" s="632" t="s">
        <v>67</v>
      </c>
      <c r="D46" s="26" t="s">
        <v>23</v>
      </c>
      <c r="E46" s="26" t="s">
        <v>68</v>
      </c>
      <c r="F46" s="245" t="s">
        <v>412</v>
      </c>
      <c r="G46" s="245" t="s">
        <v>286</v>
      </c>
      <c r="H46" s="27" t="s">
        <v>33</v>
      </c>
      <c r="I46" s="26"/>
      <c r="J46" s="32"/>
      <c r="K46" s="352">
        <v>2</v>
      </c>
      <c r="L46" s="32"/>
      <c r="M46" s="11" t="s">
        <v>392</v>
      </c>
      <c r="N46" s="32"/>
      <c r="O46" s="32"/>
      <c r="P46" s="32"/>
      <c r="Q46" s="32"/>
      <c r="R46" s="32"/>
    </row>
    <row r="47" spans="2:18" x14ac:dyDescent="0.25">
      <c r="B47" s="28"/>
      <c r="C47" s="630"/>
      <c r="D47" s="28" t="s">
        <v>26</v>
      </c>
      <c r="E47" s="28" t="s">
        <v>68</v>
      </c>
      <c r="F47" s="254"/>
      <c r="G47" s="254"/>
      <c r="H47" s="28" t="s">
        <v>33</v>
      </c>
      <c r="I47" s="28"/>
      <c r="J47" s="33"/>
      <c r="K47" s="350"/>
      <c r="L47" s="33"/>
      <c r="M47" s="33"/>
      <c r="N47" s="33"/>
      <c r="O47" s="33"/>
      <c r="P47" s="33"/>
      <c r="Q47" s="33"/>
      <c r="R47" s="33"/>
    </row>
    <row r="48" spans="2:18" x14ac:dyDescent="0.25">
      <c r="B48" s="30"/>
      <c r="C48" s="631"/>
      <c r="D48" s="28" t="s">
        <v>27</v>
      </c>
      <c r="E48" s="28" t="s">
        <v>68</v>
      </c>
      <c r="F48" s="254"/>
      <c r="G48" s="254"/>
      <c r="H48" s="28" t="s">
        <v>33</v>
      </c>
      <c r="I48" s="28"/>
      <c r="J48" s="34"/>
      <c r="K48" s="351"/>
      <c r="L48" s="34"/>
      <c r="M48" s="34"/>
      <c r="N48" s="34"/>
      <c r="O48" s="34"/>
      <c r="P48" s="34"/>
      <c r="Q48" s="34"/>
      <c r="R48" s="34"/>
    </row>
    <row r="49" spans="2:18" x14ac:dyDescent="0.25">
      <c r="B49" s="26"/>
      <c r="C49" s="632" t="s">
        <v>69</v>
      </c>
      <c r="D49" s="26" t="s">
        <v>23</v>
      </c>
      <c r="E49" s="26" t="s">
        <v>70</v>
      </c>
      <c r="F49" s="245" t="s">
        <v>413</v>
      </c>
      <c r="G49" s="245" t="s">
        <v>414</v>
      </c>
      <c r="H49" s="27" t="s">
        <v>33</v>
      </c>
      <c r="I49" s="26"/>
      <c r="J49" s="26"/>
      <c r="K49" s="346">
        <v>2.68</v>
      </c>
      <c r="L49" s="26"/>
      <c r="M49" s="11" t="s">
        <v>392</v>
      </c>
      <c r="N49" s="26"/>
      <c r="O49" s="26"/>
      <c r="P49" s="26"/>
      <c r="Q49" s="26"/>
      <c r="R49" s="26"/>
    </row>
    <row r="50" spans="2:18" x14ac:dyDescent="0.25">
      <c r="B50" s="28"/>
      <c r="C50" s="630"/>
      <c r="D50" s="28" t="s">
        <v>26</v>
      </c>
      <c r="E50" s="28" t="s">
        <v>70</v>
      </c>
      <c r="F50" s="254"/>
      <c r="G50" s="254"/>
      <c r="H50" s="28" t="s">
        <v>33</v>
      </c>
      <c r="I50" s="28"/>
      <c r="J50" s="28"/>
      <c r="K50" s="347"/>
      <c r="L50" s="28"/>
      <c r="M50" s="28"/>
      <c r="N50" s="28"/>
      <c r="O50" s="28"/>
      <c r="P50" s="28"/>
      <c r="Q50" s="28"/>
      <c r="R50" s="28"/>
    </row>
    <row r="51" spans="2:18" x14ac:dyDescent="0.25">
      <c r="B51" s="30"/>
      <c r="C51" s="631"/>
      <c r="D51" s="28" t="s">
        <v>27</v>
      </c>
      <c r="E51" s="28" t="s">
        <v>70</v>
      </c>
      <c r="F51" s="254"/>
      <c r="G51" s="254"/>
      <c r="H51" s="28" t="s">
        <v>33</v>
      </c>
      <c r="I51" s="28"/>
      <c r="J51" s="28"/>
      <c r="K51" s="347"/>
      <c r="L51" s="28"/>
      <c r="M51" s="28"/>
      <c r="N51" s="28"/>
      <c r="O51" s="28"/>
      <c r="P51" s="28"/>
      <c r="Q51" s="28"/>
      <c r="R51" s="28"/>
    </row>
    <row r="52" spans="2:18" x14ac:dyDescent="0.25">
      <c r="B52" s="26"/>
      <c r="C52" s="632" t="s">
        <v>71</v>
      </c>
      <c r="D52" s="26" t="s">
        <v>23</v>
      </c>
      <c r="E52" s="26" t="s">
        <v>72</v>
      </c>
      <c r="F52" s="245" t="s">
        <v>415</v>
      </c>
      <c r="G52" s="245" t="s">
        <v>287</v>
      </c>
      <c r="H52" s="27" t="s">
        <v>33</v>
      </c>
      <c r="I52" s="26"/>
      <c r="J52" s="32"/>
      <c r="K52" s="352">
        <v>47.57</v>
      </c>
      <c r="L52" s="32"/>
      <c r="M52" s="11" t="s">
        <v>392</v>
      </c>
      <c r="N52" s="32"/>
      <c r="O52" s="32"/>
      <c r="P52" s="32"/>
      <c r="Q52" s="32"/>
      <c r="R52" s="32"/>
    </row>
    <row r="53" spans="2:18" x14ac:dyDescent="0.25">
      <c r="B53" s="28"/>
      <c r="C53" s="630"/>
      <c r="D53" s="28" t="s">
        <v>26</v>
      </c>
      <c r="E53" s="28" t="s">
        <v>72</v>
      </c>
      <c r="F53" s="254"/>
      <c r="G53" s="254"/>
      <c r="H53" s="28" t="s">
        <v>33</v>
      </c>
      <c r="I53" s="28"/>
      <c r="J53" s="33"/>
      <c r="K53" s="350"/>
      <c r="L53" s="33"/>
      <c r="M53" s="33"/>
      <c r="N53" s="33"/>
      <c r="O53" s="33"/>
      <c r="P53" s="33"/>
      <c r="Q53" s="33"/>
      <c r="R53" s="33"/>
    </row>
    <row r="54" spans="2:18" x14ac:dyDescent="0.25">
      <c r="B54" s="30"/>
      <c r="C54" s="631"/>
      <c r="D54" s="28" t="s">
        <v>27</v>
      </c>
      <c r="E54" s="28" t="s">
        <v>72</v>
      </c>
      <c r="F54" s="254"/>
      <c r="G54" s="254"/>
      <c r="H54" s="28" t="s">
        <v>33</v>
      </c>
      <c r="I54" s="28"/>
      <c r="J54" s="34"/>
      <c r="K54" s="351"/>
      <c r="L54" s="34"/>
      <c r="M54" s="34"/>
      <c r="N54" s="34"/>
      <c r="O54" s="34"/>
      <c r="P54" s="34"/>
      <c r="Q54" s="34"/>
      <c r="R54" s="34"/>
    </row>
    <row r="55" spans="2:18" x14ac:dyDescent="0.25">
      <c r="B55" s="26"/>
      <c r="C55" s="633" t="s">
        <v>73</v>
      </c>
      <c r="D55" s="26" t="s">
        <v>23</v>
      </c>
      <c r="E55" s="26" t="s">
        <v>74</v>
      </c>
      <c r="F55" s="245" t="s">
        <v>416</v>
      </c>
      <c r="G55" s="245" t="s">
        <v>417</v>
      </c>
      <c r="H55" s="27">
        <v>2291</v>
      </c>
      <c r="I55" s="26">
        <v>6.1</v>
      </c>
      <c r="J55" s="26" t="s">
        <v>51</v>
      </c>
      <c r="K55" s="342" t="s">
        <v>418</v>
      </c>
      <c r="L55" s="26">
        <v>4383.3999999999996</v>
      </c>
      <c r="M55" s="11" t="s">
        <v>392</v>
      </c>
      <c r="N55" s="26"/>
      <c r="O55" s="26"/>
      <c r="P55" s="26"/>
      <c r="Q55" s="26"/>
      <c r="R55" s="26"/>
    </row>
    <row r="56" spans="2:18" x14ac:dyDescent="0.25">
      <c r="B56" s="28"/>
      <c r="C56" s="634"/>
      <c r="D56" s="28" t="s">
        <v>26</v>
      </c>
      <c r="E56" s="28" t="s">
        <v>74</v>
      </c>
      <c r="F56" s="254"/>
      <c r="G56" s="254"/>
      <c r="H56" s="28">
        <v>2291</v>
      </c>
      <c r="I56" s="28">
        <v>6.1</v>
      </c>
      <c r="J56" s="28" t="s">
        <v>51</v>
      </c>
      <c r="K56" s="347"/>
      <c r="L56" s="28"/>
      <c r="M56" s="28"/>
      <c r="N56" s="28"/>
      <c r="O56" s="28"/>
      <c r="P56" s="28"/>
      <c r="Q56" s="28"/>
      <c r="R56" s="28"/>
    </row>
    <row r="57" spans="2:18" x14ac:dyDescent="0.25">
      <c r="B57" s="30"/>
      <c r="C57" s="635"/>
      <c r="D57" s="28" t="s">
        <v>27</v>
      </c>
      <c r="E57" s="28" t="s">
        <v>74</v>
      </c>
      <c r="F57" s="254"/>
      <c r="G57" s="254"/>
      <c r="H57" s="28">
        <v>2291</v>
      </c>
      <c r="I57" s="28">
        <v>6.1</v>
      </c>
      <c r="J57" s="28" t="s">
        <v>51</v>
      </c>
      <c r="K57" s="347"/>
      <c r="L57" s="28"/>
      <c r="M57" s="28"/>
      <c r="N57" s="28"/>
      <c r="O57" s="28"/>
      <c r="P57" s="28"/>
      <c r="Q57" s="28"/>
      <c r="R57" s="28"/>
    </row>
    <row r="58" spans="2:18" x14ac:dyDescent="0.25">
      <c r="B58" s="26"/>
      <c r="C58" s="633" t="s">
        <v>75</v>
      </c>
      <c r="D58" s="26" t="s">
        <v>23</v>
      </c>
      <c r="E58" s="26" t="s">
        <v>76</v>
      </c>
      <c r="F58" s="245" t="s">
        <v>419</v>
      </c>
      <c r="G58" s="245" t="s">
        <v>289</v>
      </c>
      <c r="H58" s="27" t="s">
        <v>33</v>
      </c>
      <c r="I58" s="26"/>
      <c r="J58" s="32"/>
      <c r="K58" s="352">
        <v>606.66</v>
      </c>
      <c r="L58" s="32">
        <v>318.89999999999998</v>
      </c>
      <c r="M58" s="11" t="s">
        <v>392</v>
      </c>
      <c r="N58" s="32"/>
      <c r="O58" s="32"/>
      <c r="P58" s="32"/>
      <c r="Q58" s="32"/>
      <c r="R58" s="32"/>
    </row>
    <row r="59" spans="2:18" x14ac:dyDescent="0.25">
      <c r="B59" s="28"/>
      <c r="C59" s="634"/>
      <c r="D59" s="28" t="s">
        <v>26</v>
      </c>
      <c r="E59" s="28" t="s">
        <v>76</v>
      </c>
      <c r="F59" s="254"/>
      <c r="G59" s="254"/>
      <c r="H59" s="28" t="s">
        <v>33</v>
      </c>
      <c r="I59" s="28"/>
      <c r="J59" s="33"/>
      <c r="K59" s="350"/>
      <c r="L59" s="33"/>
      <c r="M59" s="33"/>
      <c r="N59" s="33"/>
      <c r="O59" s="33"/>
      <c r="P59" s="33"/>
      <c r="Q59" s="33"/>
      <c r="R59" s="33"/>
    </row>
    <row r="60" spans="2:18" x14ac:dyDescent="0.25">
      <c r="B60" s="30"/>
      <c r="C60" s="635"/>
      <c r="D60" s="28" t="s">
        <v>27</v>
      </c>
      <c r="E60" s="28" t="s">
        <v>76</v>
      </c>
      <c r="F60" s="254"/>
      <c r="G60" s="254"/>
      <c r="H60" s="28" t="s">
        <v>33</v>
      </c>
      <c r="I60" s="28"/>
      <c r="J60" s="34"/>
      <c r="K60" s="351"/>
      <c r="L60" s="34"/>
      <c r="M60" s="34"/>
      <c r="N60" s="34"/>
      <c r="O60" s="34"/>
      <c r="P60" s="34"/>
      <c r="Q60" s="34"/>
      <c r="R60" s="34"/>
    </row>
    <row r="61" spans="2:18" ht="30" x14ac:dyDescent="0.25">
      <c r="B61" s="26"/>
      <c r="C61" s="633" t="s">
        <v>77</v>
      </c>
      <c r="D61" s="26" t="s">
        <v>23</v>
      </c>
      <c r="E61" s="26" t="s">
        <v>78</v>
      </c>
      <c r="F61" s="245" t="s">
        <v>420</v>
      </c>
      <c r="G61" s="246" t="s">
        <v>421</v>
      </c>
      <c r="H61" s="27" t="s">
        <v>33</v>
      </c>
      <c r="I61" s="26"/>
      <c r="J61" s="26"/>
      <c r="K61" s="346">
        <v>0</v>
      </c>
      <c r="L61" s="26"/>
      <c r="M61" s="11" t="s">
        <v>392</v>
      </c>
      <c r="N61" s="26"/>
      <c r="O61" s="26"/>
      <c r="P61" s="26"/>
      <c r="Q61" s="26"/>
      <c r="R61" s="26"/>
    </row>
    <row r="62" spans="2:18" x14ac:dyDescent="0.25">
      <c r="B62" s="28"/>
      <c r="C62" s="634"/>
      <c r="D62" s="28" t="s">
        <v>26</v>
      </c>
      <c r="E62" s="28" t="s">
        <v>78</v>
      </c>
      <c r="F62" s="254"/>
      <c r="G62" s="254"/>
      <c r="H62" s="28" t="s">
        <v>33</v>
      </c>
      <c r="I62" s="28"/>
      <c r="J62" s="28"/>
      <c r="K62" s="347"/>
      <c r="L62" s="28"/>
      <c r="M62" s="28"/>
      <c r="N62" s="28"/>
      <c r="O62" s="28"/>
      <c r="P62" s="28"/>
      <c r="Q62" s="28"/>
      <c r="R62" s="28"/>
    </row>
    <row r="63" spans="2:18" x14ac:dyDescent="0.25">
      <c r="B63" s="30"/>
      <c r="C63" s="634"/>
      <c r="D63" s="28" t="s">
        <v>27</v>
      </c>
      <c r="E63" s="28" t="s">
        <v>78</v>
      </c>
      <c r="F63" s="254"/>
      <c r="G63" s="254"/>
      <c r="H63" s="28" t="s">
        <v>33</v>
      </c>
      <c r="I63" s="28"/>
      <c r="J63" s="28"/>
      <c r="K63" s="347"/>
      <c r="L63" s="28"/>
      <c r="M63" s="28"/>
      <c r="N63" s="28"/>
      <c r="O63" s="28"/>
      <c r="P63" s="28"/>
      <c r="Q63" s="28"/>
      <c r="R63" s="28"/>
    </row>
    <row r="64" spans="2:18" x14ac:dyDescent="0.25">
      <c r="B64" s="26"/>
      <c r="C64" s="636" t="s">
        <v>79</v>
      </c>
      <c r="D64" s="26" t="s">
        <v>23</v>
      </c>
      <c r="E64" s="26" t="s">
        <v>80</v>
      </c>
      <c r="F64" s="245" t="s">
        <v>422</v>
      </c>
      <c r="G64" s="245" t="s">
        <v>423</v>
      </c>
      <c r="H64" s="27">
        <v>3082</v>
      </c>
      <c r="I64" s="26">
        <v>9</v>
      </c>
      <c r="J64" s="32"/>
      <c r="K64" s="352">
        <v>7.31</v>
      </c>
      <c r="L64" s="32"/>
      <c r="M64" s="11" t="s">
        <v>392</v>
      </c>
      <c r="N64" s="32"/>
      <c r="O64" s="32"/>
      <c r="P64" s="32"/>
      <c r="Q64" s="32"/>
      <c r="R64" s="32"/>
    </row>
    <row r="65" spans="2:106" ht="30" x14ac:dyDescent="0.25">
      <c r="B65" s="28"/>
      <c r="C65" s="637"/>
      <c r="D65" s="28" t="s">
        <v>26</v>
      </c>
      <c r="E65" s="28" t="s">
        <v>80</v>
      </c>
      <c r="F65" s="248" t="s">
        <v>424</v>
      </c>
      <c r="G65" s="247"/>
      <c r="H65" s="28">
        <v>3082</v>
      </c>
      <c r="I65" s="28">
        <v>9</v>
      </c>
      <c r="J65" s="33"/>
      <c r="K65" s="350"/>
      <c r="L65" s="33"/>
      <c r="M65" s="33"/>
      <c r="N65" s="33"/>
      <c r="O65" s="33"/>
      <c r="P65" s="33"/>
      <c r="Q65" s="33"/>
      <c r="R65" s="33"/>
    </row>
    <row r="66" spans="2:106" x14ac:dyDescent="0.25">
      <c r="B66" s="28"/>
      <c r="C66" s="637"/>
      <c r="D66" s="28" t="s">
        <v>27</v>
      </c>
      <c r="E66" s="28" t="s">
        <v>80</v>
      </c>
      <c r="F66" s="254"/>
      <c r="G66" s="254"/>
      <c r="H66" s="28">
        <v>3077</v>
      </c>
      <c r="I66" s="28">
        <v>9</v>
      </c>
      <c r="J66" s="33"/>
      <c r="K66" s="350"/>
      <c r="L66" s="33"/>
      <c r="M66" s="33"/>
      <c r="N66" s="33"/>
      <c r="O66" s="33"/>
      <c r="P66" s="33"/>
      <c r="Q66" s="33"/>
      <c r="R66" s="33"/>
    </row>
    <row r="67" spans="2:106" ht="30" x14ac:dyDescent="0.25">
      <c r="B67" s="26"/>
      <c r="C67" s="626" t="s">
        <v>81</v>
      </c>
      <c r="D67" s="26" t="s">
        <v>23</v>
      </c>
      <c r="E67" s="26" t="s">
        <v>82</v>
      </c>
      <c r="F67" s="245" t="s">
        <v>425</v>
      </c>
      <c r="G67" s="246" t="s">
        <v>426</v>
      </c>
      <c r="H67" s="27" t="s">
        <v>33</v>
      </c>
      <c r="I67" s="26"/>
      <c r="J67" s="32"/>
      <c r="K67" s="352">
        <v>0</v>
      </c>
      <c r="L67" s="32"/>
      <c r="M67" s="11" t="s">
        <v>392</v>
      </c>
      <c r="N67" s="32"/>
      <c r="O67" s="32"/>
      <c r="P67" s="32"/>
      <c r="Q67" s="32"/>
      <c r="R67" s="32"/>
    </row>
    <row r="68" spans="2:106" x14ac:dyDescent="0.25">
      <c r="B68" s="28"/>
      <c r="C68" s="627"/>
      <c r="D68" s="28" t="s">
        <v>26</v>
      </c>
      <c r="E68" s="28" t="s">
        <v>82</v>
      </c>
      <c r="F68" s="254"/>
      <c r="G68" s="254"/>
      <c r="H68" s="28" t="s">
        <v>33</v>
      </c>
      <c r="I68" s="28"/>
      <c r="J68" s="33"/>
      <c r="K68" s="350"/>
      <c r="L68" s="33"/>
      <c r="M68" s="33"/>
      <c r="N68" s="33"/>
      <c r="O68" s="33"/>
      <c r="P68" s="33"/>
      <c r="Q68" s="33"/>
      <c r="R68" s="33"/>
    </row>
    <row r="69" spans="2:106" x14ac:dyDescent="0.25">
      <c r="B69" s="30"/>
      <c r="C69" s="628"/>
      <c r="D69" s="30" t="s">
        <v>27</v>
      </c>
      <c r="E69" s="28" t="s">
        <v>82</v>
      </c>
      <c r="F69" s="254"/>
      <c r="G69" s="254"/>
      <c r="H69" s="28" t="s">
        <v>33</v>
      </c>
      <c r="I69" s="28"/>
      <c r="J69" s="33"/>
      <c r="K69" s="350"/>
      <c r="L69" s="33"/>
      <c r="M69" s="33"/>
      <c r="N69" s="33"/>
      <c r="O69" s="33"/>
      <c r="P69" s="33"/>
      <c r="Q69" s="33"/>
      <c r="R69" s="33"/>
    </row>
    <row r="70" spans="2:106" x14ac:dyDescent="0.25">
      <c r="B70" s="26"/>
      <c r="C70" s="626" t="s">
        <v>83</v>
      </c>
      <c r="D70" s="26" t="s">
        <v>23</v>
      </c>
      <c r="E70" s="26" t="s">
        <v>84</v>
      </c>
      <c r="F70" s="245" t="s">
        <v>427</v>
      </c>
      <c r="G70" s="245" t="s">
        <v>428</v>
      </c>
      <c r="H70" s="27" t="s">
        <v>85</v>
      </c>
      <c r="I70" s="26"/>
      <c r="J70" s="32"/>
      <c r="K70" s="352">
        <v>6341.46</v>
      </c>
      <c r="L70" s="32"/>
      <c r="M70" s="11" t="s">
        <v>392</v>
      </c>
      <c r="N70" s="32"/>
      <c r="O70" s="32"/>
      <c r="P70" s="32"/>
      <c r="Q70" s="32"/>
      <c r="R70" s="32"/>
    </row>
    <row r="71" spans="2:106" x14ac:dyDescent="0.25">
      <c r="B71" s="28"/>
      <c r="C71" s="627"/>
      <c r="D71" s="28" t="s">
        <v>26</v>
      </c>
      <c r="E71" s="28" t="s">
        <v>84</v>
      </c>
      <c r="F71" s="254"/>
      <c r="G71" s="254"/>
      <c r="H71" s="28" t="s">
        <v>85</v>
      </c>
      <c r="I71" s="28"/>
      <c r="J71" s="33"/>
      <c r="K71" s="350"/>
      <c r="L71" s="33"/>
      <c r="M71" s="33"/>
      <c r="N71" s="33"/>
      <c r="O71" s="33"/>
      <c r="P71" s="33"/>
      <c r="Q71" s="33"/>
      <c r="R71" s="33"/>
    </row>
    <row r="72" spans="2:106" x14ac:dyDescent="0.25">
      <c r="B72" s="30"/>
      <c r="C72" s="628"/>
      <c r="D72" s="30" t="s">
        <v>27</v>
      </c>
      <c r="E72" s="28" t="s">
        <v>84</v>
      </c>
      <c r="F72" s="254"/>
      <c r="G72" s="254"/>
      <c r="H72" s="28" t="s">
        <v>85</v>
      </c>
      <c r="I72" s="28"/>
      <c r="J72" s="33"/>
      <c r="K72" s="350"/>
      <c r="L72" s="33"/>
      <c r="M72" s="33"/>
      <c r="N72" s="33"/>
      <c r="O72" s="33"/>
      <c r="P72" s="33"/>
      <c r="Q72" s="33"/>
      <c r="R72" s="33"/>
    </row>
    <row r="73" spans="2:106" x14ac:dyDescent="0.25">
      <c r="B73" s="26"/>
      <c r="C73" s="626" t="s">
        <v>86</v>
      </c>
      <c r="D73" s="26" t="s">
        <v>23</v>
      </c>
      <c r="E73" s="26" t="s">
        <v>87</v>
      </c>
      <c r="F73" s="245" t="s">
        <v>429</v>
      </c>
      <c r="G73" s="245" t="s">
        <v>430</v>
      </c>
      <c r="H73" s="27" t="s">
        <v>33</v>
      </c>
      <c r="I73" s="26"/>
      <c r="J73" s="32"/>
      <c r="K73" s="352">
        <v>0</v>
      </c>
      <c r="L73" s="32"/>
      <c r="M73" s="11" t="s">
        <v>392</v>
      </c>
      <c r="N73" s="32"/>
      <c r="O73" s="32"/>
      <c r="P73" s="32"/>
      <c r="Q73" s="32"/>
      <c r="R73" s="32"/>
    </row>
    <row r="74" spans="2:106" x14ac:dyDescent="0.25">
      <c r="B74" s="28"/>
      <c r="C74" s="627"/>
      <c r="D74" s="28" t="s">
        <v>26</v>
      </c>
      <c r="E74" s="28" t="s">
        <v>87</v>
      </c>
      <c r="F74" s="254"/>
      <c r="G74" s="254"/>
      <c r="H74" s="28" t="s">
        <v>33</v>
      </c>
      <c r="I74" s="28"/>
      <c r="J74" s="33"/>
      <c r="K74" s="350"/>
      <c r="L74" s="33"/>
      <c r="M74" s="33"/>
      <c r="N74" s="33"/>
      <c r="O74" s="33"/>
      <c r="P74" s="33"/>
      <c r="Q74" s="33"/>
      <c r="R74" s="33"/>
    </row>
    <row r="75" spans="2:106" x14ac:dyDescent="0.25">
      <c r="B75" s="30"/>
      <c r="C75" s="628"/>
      <c r="D75" s="30" t="s">
        <v>27</v>
      </c>
      <c r="E75" s="28" t="s">
        <v>87</v>
      </c>
      <c r="F75" s="254"/>
      <c r="G75" s="254"/>
      <c r="H75" s="28" t="s">
        <v>33</v>
      </c>
      <c r="I75" s="28"/>
      <c r="J75" s="33"/>
      <c r="K75" s="350"/>
      <c r="L75" s="33"/>
      <c r="M75" s="33"/>
      <c r="N75" s="33"/>
      <c r="O75" s="33"/>
      <c r="P75" s="33"/>
      <c r="Q75" s="33"/>
      <c r="R75" s="33"/>
    </row>
    <row r="76" spans="2:106" x14ac:dyDescent="0.25">
      <c r="B76" s="26"/>
      <c r="C76" s="626" t="s">
        <v>88</v>
      </c>
      <c r="D76" s="26" t="s">
        <v>23</v>
      </c>
      <c r="E76" s="26" t="s">
        <v>89</v>
      </c>
      <c r="F76" s="245" t="s">
        <v>431</v>
      </c>
      <c r="G76" s="245" t="s">
        <v>432</v>
      </c>
      <c r="H76" s="27" t="s">
        <v>33</v>
      </c>
      <c r="I76" s="26"/>
      <c r="J76" s="32"/>
      <c r="K76" s="352">
        <v>12.67</v>
      </c>
      <c r="L76" s="32"/>
      <c r="M76" s="11" t="s">
        <v>392</v>
      </c>
      <c r="N76" s="32"/>
      <c r="O76" s="32"/>
      <c r="P76" s="32"/>
      <c r="Q76" s="32"/>
      <c r="R76" s="32"/>
    </row>
    <row r="77" spans="2:106" x14ac:dyDescent="0.25">
      <c r="B77" s="28"/>
      <c r="C77" s="627"/>
      <c r="D77" s="28" t="s">
        <v>26</v>
      </c>
      <c r="E77" s="28" t="s">
        <v>89</v>
      </c>
      <c r="F77" s="254"/>
      <c r="G77" s="254"/>
      <c r="H77" s="28" t="s">
        <v>33</v>
      </c>
      <c r="I77" s="28"/>
      <c r="J77" s="33"/>
      <c r="K77" s="350"/>
      <c r="L77" s="33"/>
      <c r="M77" s="33"/>
      <c r="N77" s="33"/>
      <c r="O77" s="33"/>
      <c r="P77" s="33"/>
      <c r="Q77" s="33"/>
      <c r="R77" s="33"/>
    </row>
    <row r="78" spans="2:106" x14ac:dyDescent="0.25">
      <c r="B78" s="30"/>
      <c r="C78" s="628"/>
      <c r="D78" s="30" t="s">
        <v>27</v>
      </c>
      <c r="E78" s="28" t="s">
        <v>89</v>
      </c>
      <c r="F78" s="254"/>
      <c r="G78" s="254"/>
      <c r="H78" s="28" t="s">
        <v>33</v>
      </c>
      <c r="I78" s="28"/>
      <c r="J78" s="33"/>
      <c r="K78" s="350"/>
      <c r="L78" s="33"/>
      <c r="M78" s="33"/>
      <c r="N78" s="33"/>
      <c r="O78" s="33"/>
      <c r="P78" s="33"/>
      <c r="Q78" s="33"/>
      <c r="R78" s="33"/>
    </row>
    <row r="79" spans="2:106" s="265" customFormat="1" x14ac:dyDescent="0.25">
      <c r="B79" s="257"/>
      <c r="C79" s="258" t="s">
        <v>294</v>
      </c>
      <c r="D79" s="257"/>
      <c r="E79" s="259" t="s">
        <v>295</v>
      </c>
      <c r="F79" s="260" t="s">
        <v>433</v>
      </c>
      <c r="G79" s="260" t="s">
        <v>294</v>
      </c>
      <c r="H79" s="259"/>
      <c r="I79" s="259"/>
      <c r="J79" s="261"/>
      <c r="K79" s="353">
        <v>67.239999999999995</v>
      </c>
      <c r="L79" s="262"/>
      <c r="M79" s="263" t="s">
        <v>392</v>
      </c>
      <c r="N79" s="261"/>
      <c r="O79" s="261"/>
      <c r="P79" s="261"/>
      <c r="Q79" s="261"/>
      <c r="R79" s="261"/>
      <c r="S79" s="264"/>
      <c r="T79" s="264"/>
      <c r="U79" s="264"/>
      <c r="V79" s="264"/>
      <c r="W79" s="264"/>
      <c r="X79" s="264"/>
      <c r="Y79" s="264"/>
      <c r="Z79" s="264"/>
      <c r="AA79" s="264"/>
      <c r="AB79" s="264"/>
      <c r="AC79" s="264"/>
      <c r="AD79" s="264"/>
      <c r="AE79" s="264"/>
      <c r="AF79" s="264"/>
      <c r="AG79" s="264"/>
      <c r="AH79" s="264"/>
      <c r="AI79" s="264"/>
      <c r="AJ79" s="264"/>
      <c r="AK79" s="264"/>
      <c r="AL79" s="264"/>
      <c r="AM79" s="264"/>
      <c r="AN79" s="264"/>
      <c r="AO79" s="264"/>
      <c r="AP79" s="264"/>
      <c r="AQ79" s="264"/>
      <c r="AR79" s="264"/>
      <c r="AS79" s="264"/>
      <c r="AT79" s="264"/>
      <c r="AU79" s="264"/>
      <c r="AV79" s="264"/>
      <c r="AW79" s="264"/>
      <c r="AX79" s="264"/>
      <c r="AY79" s="264"/>
      <c r="AZ79" s="264"/>
      <c r="BA79" s="264"/>
      <c r="BB79" s="264"/>
      <c r="BC79" s="264"/>
      <c r="BD79" s="264"/>
      <c r="BE79" s="264"/>
      <c r="BF79" s="264"/>
      <c r="BG79" s="264"/>
      <c r="BH79" s="264"/>
      <c r="BI79" s="264"/>
      <c r="BJ79" s="264"/>
      <c r="BK79" s="264"/>
      <c r="BL79" s="264"/>
      <c r="BM79" s="264"/>
      <c r="BN79" s="264"/>
      <c r="BO79" s="264"/>
      <c r="BP79" s="264"/>
      <c r="BQ79" s="264"/>
      <c r="BR79" s="264"/>
      <c r="BS79" s="264"/>
      <c r="BT79" s="264"/>
      <c r="BU79" s="264"/>
      <c r="BV79" s="264"/>
      <c r="BW79" s="264"/>
      <c r="BX79" s="264"/>
      <c r="BY79" s="264"/>
      <c r="BZ79" s="264"/>
      <c r="CA79" s="264"/>
      <c r="CB79" s="264"/>
      <c r="CC79" s="264"/>
      <c r="CD79" s="264"/>
      <c r="CE79" s="264"/>
      <c r="CF79" s="264"/>
      <c r="CG79" s="264"/>
      <c r="CH79" s="264"/>
      <c r="CI79" s="264"/>
      <c r="CJ79" s="264"/>
      <c r="CK79" s="264"/>
      <c r="CL79" s="264"/>
      <c r="CM79" s="264"/>
      <c r="CN79" s="264"/>
      <c r="CO79" s="264"/>
      <c r="CP79" s="264"/>
      <c r="CQ79" s="264"/>
      <c r="CR79" s="264"/>
      <c r="CS79" s="264"/>
      <c r="CT79" s="264"/>
      <c r="CU79" s="264"/>
      <c r="CV79" s="264"/>
      <c r="CW79" s="264"/>
      <c r="CX79" s="264"/>
      <c r="CY79" s="264"/>
      <c r="CZ79" s="264"/>
      <c r="DA79" s="264"/>
      <c r="DB79" s="264"/>
    </row>
    <row r="80" spans="2:106" s="274" customFormat="1" x14ac:dyDescent="0.25">
      <c r="B80" s="266"/>
      <c r="C80" s="267" t="s">
        <v>296</v>
      </c>
      <c r="D80" s="266"/>
      <c r="E80" s="268" t="s">
        <v>297</v>
      </c>
      <c r="F80" s="247" t="s">
        <v>434</v>
      </c>
      <c r="G80" s="247" t="s">
        <v>296</v>
      </c>
      <c r="H80" s="266"/>
      <c r="I80" s="266"/>
      <c r="J80" s="269"/>
      <c r="K80" s="350">
        <v>10.96</v>
      </c>
      <c r="L80" s="270"/>
      <c r="M80" s="271" t="s">
        <v>392</v>
      </c>
      <c r="N80" s="272"/>
      <c r="O80" s="272"/>
      <c r="P80" s="272"/>
      <c r="Q80" s="272"/>
      <c r="R80" s="272"/>
      <c r="S80" s="273"/>
      <c r="T80" s="273"/>
      <c r="U80" s="273"/>
      <c r="V80" s="273"/>
      <c r="W80" s="273"/>
      <c r="X80" s="273"/>
      <c r="Y80" s="273"/>
      <c r="Z80" s="273"/>
      <c r="AA80" s="273"/>
      <c r="AB80" s="273"/>
      <c r="AC80" s="273"/>
      <c r="AD80" s="273"/>
      <c r="AE80" s="273"/>
      <c r="AF80" s="273"/>
      <c r="AG80" s="273"/>
      <c r="AH80" s="273"/>
      <c r="AI80" s="273"/>
      <c r="AJ80" s="273"/>
      <c r="AK80" s="273"/>
      <c r="AL80" s="273"/>
      <c r="AM80" s="273"/>
      <c r="AN80" s="273"/>
      <c r="AO80" s="273"/>
      <c r="AP80" s="273"/>
      <c r="AQ80" s="273"/>
      <c r="AR80" s="273"/>
      <c r="AS80" s="273"/>
      <c r="AT80" s="273"/>
      <c r="AU80" s="273"/>
      <c r="AV80" s="273"/>
      <c r="AW80" s="273"/>
      <c r="AX80" s="273"/>
      <c r="AY80" s="273"/>
      <c r="AZ80" s="273"/>
      <c r="BA80" s="273"/>
      <c r="BB80" s="273"/>
      <c r="BC80" s="273"/>
      <c r="BD80" s="273"/>
      <c r="BE80" s="273"/>
      <c r="BF80" s="273"/>
      <c r="BG80" s="273"/>
      <c r="BH80" s="273"/>
      <c r="BI80" s="273"/>
      <c r="BJ80" s="273"/>
      <c r="BK80" s="273"/>
      <c r="BL80" s="273"/>
      <c r="BM80" s="273"/>
      <c r="BN80" s="273"/>
      <c r="BO80" s="273"/>
      <c r="BP80" s="273"/>
      <c r="BQ80" s="273"/>
      <c r="BR80" s="273"/>
      <c r="BS80" s="273"/>
      <c r="BT80" s="273"/>
      <c r="BU80" s="273"/>
      <c r="BV80" s="273"/>
      <c r="BW80" s="273"/>
      <c r="BX80" s="273"/>
      <c r="BY80" s="273"/>
      <c r="BZ80" s="273"/>
      <c r="CA80" s="273"/>
      <c r="CB80" s="273"/>
      <c r="CC80" s="273"/>
      <c r="CD80" s="273"/>
      <c r="CE80" s="273"/>
      <c r="CF80" s="273"/>
      <c r="CG80" s="273"/>
      <c r="CH80" s="273"/>
      <c r="CI80" s="273"/>
      <c r="CJ80" s="273"/>
      <c r="CK80" s="273"/>
      <c r="CL80" s="273"/>
      <c r="CM80" s="273"/>
      <c r="CN80" s="273"/>
      <c r="CO80" s="273"/>
      <c r="CP80" s="273"/>
      <c r="CQ80" s="273"/>
      <c r="CR80" s="273"/>
      <c r="CS80" s="273"/>
      <c r="CT80" s="273"/>
      <c r="CU80" s="273"/>
      <c r="CV80" s="273"/>
      <c r="CW80" s="273"/>
      <c r="CX80" s="273"/>
      <c r="CY80" s="273"/>
      <c r="CZ80" s="273"/>
      <c r="DA80" s="273"/>
      <c r="DB80" s="273"/>
    </row>
    <row r="81" spans="2:18" x14ac:dyDescent="0.25">
      <c r="B81" s="26"/>
      <c r="C81" s="626" t="s">
        <v>90</v>
      </c>
      <c r="D81" s="26" t="s">
        <v>23</v>
      </c>
      <c r="E81" s="26" t="s">
        <v>91</v>
      </c>
      <c r="F81" s="245" t="s">
        <v>435</v>
      </c>
      <c r="G81" s="245" t="s">
        <v>436</v>
      </c>
      <c r="H81" s="27" t="s">
        <v>33</v>
      </c>
      <c r="I81" s="26"/>
      <c r="J81" s="32"/>
      <c r="K81" s="352">
        <v>1.3</v>
      </c>
      <c r="L81" s="32"/>
      <c r="M81" s="11" t="s">
        <v>392</v>
      </c>
      <c r="N81" s="32"/>
      <c r="O81" s="32"/>
      <c r="P81" s="32"/>
      <c r="Q81" s="32"/>
      <c r="R81" s="32"/>
    </row>
    <row r="82" spans="2:18" x14ac:dyDescent="0.25">
      <c r="B82" s="28"/>
      <c r="C82" s="627"/>
      <c r="D82" s="28" t="s">
        <v>26</v>
      </c>
      <c r="E82" s="28" t="s">
        <v>91</v>
      </c>
      <c r="F82" s="254"/>
      <c r="G82" s="254"/>
      <c r="H82" s="28" t="s">
        <v>33</v>
      </c>
      <c r="I82" s="28"/>
      <c r="J82" s="33"/>
      <c r="K82" s="350"/>
      <c r="L82" s="33"/>
      <c r="M82" s="33"/>
      <c r="N82" s="33"/>
      <c r="O82" s="33"/>
      <c r="P82" s="33"/>
      <c r="Q82" s="33"/>
      <c r="R82" s="33"/>
    </row>
    <row r="83" spans="2:18" x14ac:dyDescent="0.25">
      <c r="B83" s="30"/>
      <c r="C83" s="628"/>
      <c r="D83" s="30" t="s">
        <v>27</v>
      </c>
      <c r="E83" s="28" t="s">
        <v>91</v>
      </c>
      <c r="F83" s="254"/>
      <c r="G83" s="254"/>
      <c r="H83" s="28" t="s">
        <v>33</v>
      </c>
      <c r="I83" s="28"/>
      <c r="J83" s="33"/>
      <c r="K83" s="350"/>
      <c r="L83" s="33"/>
      <c r="M83" s="33"/>
      <c r="N83" s="33"/>
      <c r="O83" s="33"/>
      <c r="P83" s="33"/>
      <c r="Q83" s="33"/>
      <c r="R83" s="33"/>
    </row>
    <row r="84" spans="2:18" x14ac:dyDescent="0.25">
      <c r="B84" s="26"/>
      <c r="C84" s="626" t="s">
        <v>92</v>
      </c>
      <c r="D84" s="26" t="s">
        <v>23</v>
      </c>
      <c r="E84" s="26" t="s">
        <v>93</v>
      </c>
      <c r="F84" s="245" t="s">
        <v>437</v>
      </c>
      <c r="G84" s="245"/>
      <c r="H84" s="27">
        <v>3287</v>
      </c>
      <c r="I84" s="26">
        <v>6.1</v>
      </c>
      <c r="J84" s="32" t="s">
        <v>94</v>
      </c>
      <c r="K84" s="349" t="s">
        <v>392</v>
      </c>
      <c r="L84" s="32"/>
      <c r="M84" s="11" t="s">
        <v>392</v>
      </c>
      <c r="N84" s="32"/>
      <c r="O84" s="32"/>
      <c r="P84" s="32"/>
      <c r="Q84" s="32"/>
      <c r="R84" s="32"/>
    </row>
    <row r="85" spans="2:18" x14ac:dyDescent="0.25">
      <c r="B85" s="28"/>
      <c r="C85" s="627"/>
      <c r="D85" s="28" t="s">
        <v>26</v>
      </c>
      <c r="E85" s="28" t="s">
        <v>93</v>
      </c>
      <c r="F85" s="254"/>
      <c r="G85" s="254"/>
      <c r="H85" s="28">
        <v>3287</v>
      </c>
      <c r="I85" s="28">
        <v>6.1</v>
      </c>
      <c r="J85" s="33" t="s">
        <v>94</v>
      </c>
      <c r="K85" s="350"/>
      <c r="L85" s="33"/>
      <c r="M85" s="33"/>
      <c r="N85" s="33"/>
      <c r="O85" s="33"/>
      <c r="P85" s="33"/>
      <c r="Q85" s="33"/>
      <c r="R85" s="33"/>
    </row>
    <row r="86" spans="2:18" x14ac:dyDescent="0.25">
      <c r="B86" s="30"/>
      <c r="C86" s="628"/>
      <c r="D86" s="30" t="s">
        <v>27</v>
      </c>
      <c r="E86" s="28" t="s">
        <v>93</v>
      </c>
      <c r="F86" s="254"/>
      <c r="G86" s="254"/>
      <c r="H86" s="28">
        <v>3288</v>
      </c>
      <c r="I86" s="28">
        <v>6.1</v>
      </c>
      <c r="J86" s="33" t="s">
        <v>94</v>
      </c>
      <c r="K86" s="350"/>
      <c r="L86" s="33"/>
      <c r="M86" s="33"/>
      <c r="N86" s="33"/>
      <c r="O86" s="33"/>
      <c r="P86" s="33"/>
      <c r="Q86" s="33"/>
      <c r="R86" s="33"/>
    </row>
    <row r="87" spans="2:18" x14ac:dyDescent="0.25">
      <c r="B87" s="35"/>
      <c r="C87" s="36" t="s">
        <v>95</v>
      </c>
      <c r="D87" s="37" t="s">
        <v>27</v>
      </c>
      <c r="E87" s="275" t="s">
        <v>96</v>
      </c>
      <c r="F87" s="276" t="s">
        <v>437</v>
      </c>
      <c r="G87" s="276"/>
      <c r="H87" s="277">
        <v>3077</v>
      </c>
      <c r="I87" s="38">
        <v>9</v>
      </c>
      <c r="J87" s="39"/>
      <c r="K87" s="354"/>
      <c r="L87" s="39"/>
      <c r="M87" s="11" t="s">
        <v>392</v>
      </c>
      <c r="N87" s="39"/>
      <c r="O87" s="39"/>
      <c r="P87" s="39"/>
      <c r="Q87" s="39"/>
      <c r="R87" s="39"/>
    </row>
    <row r="88" spans="2:18" x14ac:dyDescent="0.25">
      <c r="B88" s="40" t="s">
        <v>97</v>
      </c>
      <c r="C88" s="41" t="s">
        <v>98</v>
      </c>
      <c r="D88" s="42"/>
      <c r="E88" s="278"/>
      <c r="F88" s="279"/>
      <c r="G88" s="279"/>
      <c r="H88" s="278"/>
      <c r="I88" s="42"/>
      <c r="J88" s="43"/>
      <c r="K88" s="355">
        <f>SUM(K89:K97)</f>
        <v>1.25</v>
      </c>
      <c r="L88" s="280">
        <f t="shared" ref="L88:R88" si="4">SUM(L89:L97)</f>
        <v>0</v>
      </c>
      <c r="M88" s="280">
        <f t="shared" si="4"/>
        <v>0</v>
      </c>
      <c r="N88" s="280">
        <f t="shared" si="4"/>
        <v>0</v>
      </c>
      <c r="O88" s="280">
        <f t="shared" si="4"/>
        <v>0</v>
      </c>
      <c r="P88" s="280">
        <f t="shared" si="4"/>
        <v>0</v>
      </c>
      <c r="Q88" s="280">
        <f t="shared" si="4"/>
        <v>0</v>
      </c>
      <c r="R88" s="280">
        <f t="shared" si="4"/>
        <v>0</v>
      </c>
    </row>
    <row r="89" spans="2:18" x14ac:dyDescent="0.25">
      <c r="B89" s="26"/>
      <c r="C89" s="627" t="s">
        <v>99</v>
      </c>
      <c r="D89" s="28" t="s">
        <v>23</v>
      </c>
      <c r="E89" s="28" t="s">
        <v>100</v>
      </c>
      <c r="F89" s="247" t="s">
        <v>437</v>
      </c>
      <c r="G89" s="247"/>
      <c r="H89" s="29">
        <v>3139</v>
      </c>
      <c r="I89" s="28">
        <v>5.0999999999999996</v>
      </c>
      <c r="J89" s="33" t="s">
        <v>25</v>
      </c>
      <c r="K89" s="356" t="s">
        <v>392</v>
      </c>
      <c r="L89" s="33"/>
      <c r="M89" s="11" t="s">
        <v>392</v>
      </c>
      <c r="N89" s="33"/>
      <c r="O89" s="33"/>
      <c r="P89" s="33"/>
      <c r="Q89" s="33"/>
      <c r="R89" s="33"/>
    </row>
    <row r="90" spans="2:18" x14ac:dyDescent="0.25">
      <c r="B90" s="28"/>
      <c r="C90" s="627"/>
      <c r="D90" s="28" t="s">
        <v>26</v>
      </c>
      <c r="E90" s="28" t="s">
        <v>100</v>
      </c>
      <c r="F90" s="254"/>
      <c r="G90" s="254"/>
      <c r="H90" s="28">
        <v>3139</v>
      </c>
      <c r="I90" s="28">
        <v>5.0999999999999996</v>
      </c>
      <c r="J90" s="33" t="s">
        <v>25</v>
      </c>
      <c r="K90" s="350"/>
      <c r="L90" s="33"/>
      <c r="M90" s="33"/>
      <c r="N90" s="33"/>
      <c r="O90" s="33"/>
      <c r="P90" s="33"/>
      <c r="Q90" s="33"/>
      <c r="R90" s="33"/>
    </row>
    <row r="91" spans="2:18" x14ac:dyDescent="0.25">
      <c r="B91" s="30"/>
      <c r="C91" s="628"/>
      <c r="D91" s="30" t="s">
        <v>27</v>
      </c>
      <c r="E91" s="28" t="s">
        <v>100</v>
      </c>
      <c r="F91" s="254"/>
      <c r="G91" s="254"/>
      <c r="H91" s="28">
        <v>1479</v>
      </c>
      <c r="I91" s="28">
        <v>5.0999999999999996</v>
      </c>
      <c r="J91" s="33" t="s">
        <v>25</v>
      </c>
      <c r="K91" s="350"/>
      <c r="L91" s="33"/>
      <c r="M91" s="33"/>
      <c r="N91" s="33"/>
      <c r="O91" s="33"/>
      <c r="P91" s="33"/>
      <c r="Q91" s="33"/>
      <c r="R91" s="33"/>
    </row>
    <row r="92" spans="2:18" ht="45" x14ac:dyDescent="0.25">
      <c r="B92" s="26"/>
      <c r="C92" s="626" t="s">
        <v>101</v>
      </c>
      <c r="D92" s="26" t="s">
        <v>23</v>
      </c>
      <c r="E92" s="26" t="s">
        <v>102</v>
      </c>
      <c r="F92" s="245" t="s">
        <v>438</v>
      </c>
      <c r="G92" s="246" t="s">
        <v>439</v>
      </c>
      <c r="H92" s="27" t="s">
        <v>33</v>
      </c>
      <c r="I92" s="26"/>
      <c r="J92" s="32"/>
      <c r="K92" s="352">
        <v>1.25</v>
      </c>
      <c r="L92" s="32"/>
      <c r="M92" s="11" t="s">
        <v>392</v>
      </c>
      <c r="N92" s="32"/>
      <c r="O92" s="32"/>
      <c r="P92" s="32"/>
      <c r="Q92" s="32"/>
      <c r="R92" s="32"/>
    </row>
    <row r="93" spans="2:18" x14ac:dyDescent="0.25">
      <c r="B93" s="28"/>
      <c r="C93" s="627"/>
      <c r="D93" s="28" t="s">
        <v>26</v>
      </c>
      <c r="E93" s="28" t="s">
        <v>102</v>
      </c>
      <c r="F93" s="254"/>
      <c r="G93" s="254"/>
      <c r="H93" s="28" t="s">
        <v>33</v>
      </c>
      <c r="I93" s="28"/>
      <c r="J93" s="33"/>
      <c r="K93" s="350"/>
      <c r="L93" s="33"/>
      <c r="M93" s="33"/>
      <c r="N93" s="33"/>
      <c r="O93" s="33"/>
      <c r="P93" s="33"/>
      <c r="Q93" s="33"/>
      <c r="R93" s="33"/>
    </row>
    <row r="94" spans="2:18" x14ac:dyDescent="0.25">
      <c r="B94" s="30"/>
      <c r="C94" s="628"/>
      <c r="D94" s="30" t="s">
        <v>27</v>
      </c>
      <c r="E94" s="28" t="s">
        <v>102</v>
      </c>
      <c r="F94" s="254"/>
      <c r="G94" s="254"/>
      <c r="H94" s="28" t="s">
        <v>33</v>
      </c>
      <c r="I94" s="28"/>
      <c r="J94" s="33"/>
      <c r="K94" s="350"/>
      <c r="L94" s="33"/>
      <c r="M94" s="33"/>
      <c r="N94" s="33"/>
      <c r="O94" s="33"/>
      <c r="P94" s="33"/>
      <c r="Q94" s="33"/>
      <c r="R94" s="33"/>
    </row>
    <row r="95" spans="2:18" x14ac:dyDescent="0.25">
      <c r="B95" s="26"/>
      <c r="C95" s="626" t="s">
        <v>103</v>
      </c>
      <c r="D95" s="26" t="s">
        <v>23</v>
      </c>
      <c r="E95" s="26" t="s">
        <v>104</v>
      </c>
      <c r="F95" s="245" t="s">
        <v>440</v>
      </c>
      <c r="G95" s="245"/>
      <c r="H95" s="27" t="s">
        <v>33</v>
      </c>
      <c r="I95" s="26"/>
      <c r="J95" s="32"/>
      <c r="K95" s="349" t="s">
        <v>392</v>
      </c>
      <c r="L95" s="32"/>
      <c r="M95" s="11" t="s">
        <v>392</v>
      </c>
      <c r="N95" s="32"/>
      <c r="O95" s="32"/>
      <c r="P95" s="32"/>
      <c r="Q95" s="32"/>
      <c r="R95" s="32"/>
    </row>
    <row r="96" spans="2:18" x14ac:dyDescent="0.25">
      <c r="B96" s="28"/>
      <c r="C96" s="627"/>
      <c r="D96" s="28" t="s">
        <v>26</v>
      </c>
      <c r="E96" s="28" t="s">
        <v>104</v>
      </c>
      <c r="F96" s="254"/>
      <c r="G96" s="254"/>
      <c r="H96" s="28" t="s">
        <v>33</v>
      </c>
      <c r="I96" s="28"/>
      <c r="J96" s="33"/>
      <c r="K96" s="350"/>
      <c r="L96" s="33"/>
      <c r="M96" s="33"/>
      <c r="N96" s="33"/>
      <c r="O96" s="33"/>
      <c r="P96" s="33"/>
      <c r="Q96" s="33"/>
      <c r="R96" s="33"/>
    </row>
    <row r="97" spans="2:18" x14ac:dyDescent="0.25">
      <c r="B97" s="30"/>
      <c r="C97" s="628"/>
      <c r="D97" s="30" t="s">
        <v>27</v>
      </c>
      <c r="E97" s="28" t="s">
        <v>104</v>
      </c>
      <c r="F97" s="254"/>
      <c r="G97" s="254"/>
      <c r="H97" s="28" t="s">
        <v>33</v>
      </c>
      <c r="I97" s="28"/>
      <c r="J97" s="33"/>
      <c r="K97" s="350"/>
      <c r="L97" s="33"/>
      <c r="M97" s="33"/>
      <c r="N97" s="33"/>
      <c r="O97" s="33"/>
      <c r="P97" s="33"/>
      <c r="Q97" s="33"/>
      <c r="R97" s="33"/>
    </row>
    <row r="98" spans="2:18" x14ac:dyDescent="0.25">
      <c r="B98" s="40" t="s">
        <v>105</v>
      </c>
      <c r="C98" s="41" t="s">
        <v>106</v>
      </c>
      <c r="D98" s="42"/>
      <c r="E98" s="278"/>
      <c r="F98" s="279"/>
      <c r="G98" s="279"/>
      <c r="H98" s="278"/>
      <c r="I98" s="42"/>
      <c r="J98" s="43"/>
      <c r="K98" s="355">
        <f>SUM(K99:K110)</f>
        <v>1892</v>
      </c>
      <c r="L98" s="280">
        <f t="shared" ref="L98:R98" si="5">SUM(L99:L110)</f>
        <v>443.70000000000005</v>
      </c>
      <c r="M98" s="280">
        <f t="shared" si="5"/>
        <v>0</v>
      </c>
      <c r="N98" s="280">
        <f t="shared" si="5"/>
        <v>0</v>
      </c>
      <c r="O98" s="280">
        <f t="shared" si="5"/>
        <v>0</v>
      </c>
      <c r="P98" s="280">
        <f t="shared" si="5"/>
        <v>0</v>
      </c>
      <c r="Q98" s="280">
        <f t="shared" si="5"/>
        <v>0</v>
      </c>
      <c r="R98" s="280">
        <f t="shared" si="5"/>
        <v>0</v>
      </c>
    </row>
    <row r="99" spans="2:18" ht="30" x14ac:dyDescent="0.25">
      <c r="B99" s="26"/>
      <c r="C99" s="626" t="s">
        <v>107</v>
      </c>
      <c r="D99" s="45" t="s">
        <v>23</v>
      </c>
      <c r="E99" s="281" t="s">
        <v>108</v>
      </c>
      <c r="F99" s="282" t="s">
        <v>441</v>
      </c>
      <c r="G99" s="282" t="s">
        <v>442</v>
      </c>
      <c r="H99" s="27" t="s">
        <v>33</v>
      </c>
      <c r="I99" s="45"/>
      <c r="J99" s="45"/>
      <c r="K99" s="357">
        <v>451</v>
      </c>
      <c r="L99" s="45">
        <v>253.4</v>
      </c>
      <c r="M99" s="11" t="s">
        <v>392</v>
      </c>
      <c r="N99" s="45"/>
      <c r="O99" s="45"/>
      <c r="P99" s="45"/>
      <c r="Q99" s="45"/>
      <c r="R99" s="45"/>
    </row>
    <row r="100" spans="2:18" x14ac:dyDescent="0.25">
      <c r="B100" s="28"/>
      <c r="C100" s="627"/>
      <c r="D100" s="46" t="s">
        <v>26</v>
      </c>
      <c r="E100" s="283" t="s">
        <v>108</v>
      </c>
      <c r="F100" s="284"/>
      <c r="G100" s="284"/>
      <c r="H100" s="28" t="s">
        <v>33</v>
      </c>
      <c r="I100" s="46"/>
      <c r="J100" s="46"/>
      <c r="K100" s="358"/>
      <c r="L100" s="46"/>
      <c r="M100" s="46"/>
      <c r="N100" s="46"/>
      <c r="O100" s="46"/>
      <c r="P100" s="46"/>
      <c r="Q100" s="46"/>
      <c r="R100" s="46"/>
    </row>
    <row r="101" spans="2:18" x14ac:dyDescent="0.25">
      <c r="B101" s="28"/>
      <c r="C101" s="627"/>
      <c r="D101" s="28" t="s">
        <v>27</v>
      </c>
      <c r="E101" s="283" t="s">
        <v>108</v>
      </c>
      <c r="F101" s="284"/>
      <c r="G101" s="284"/>
      <c r="H101" s="28" t="s">
        <v>33</v>
      </c>
      <c r="I101" s="46"/>
      <c r="J101" s="46"/>
      <c r="K101" s="358"/>
      <c r="L101" s="46"/>
      <c r="M101" s="46"/>
      <c r="N101" s="46"/>
      <c r="O101" s="46"/>
      <c r="P101" s="46"/>
      <c r="Q101" s="46"/>
      <c r="R101" s="46"/>
    </row>
    <row r="102" spans="2:18" ht="60" x14ac:dyDescent="0.25">
      <c r="B102" s="47"/>
      <c r="C102" s="623" t="s">
        <v>109</v>
      </c>
      <c r="D102" s="45" t="s">
        <v>23</v>
      </c>
      <c r="E102" s="281" t="s">
        <v>110</v>
      </c>
      <c r="F102" s="282" t="s">
        <v>443</v>
      </c>
      <c r="G102" s="282" t="s">
        <v>444</v>
      </c>
      <c r="H102" s="27" t="s">
        <v>33</v>
      </c>
      <c r="I102" s="45"/>
      <c r="J102" s="45"/>
      <c r="K102" s="357">
        <v>779</v>
      </c>
      <c r="L102" s="45"/>
      <c r="M102" s="45"/>
      <c r="N102" s="45"/>
      <c r="O102" s="45"/>
      <c r="P102" s="45"/>
      <c r="Q102" s="45"/>
      <c r="R102" s="45"/>
    </row>
    <row r="103" spans="2:18" x14ac:dyDescent="0.25">
      <c r="B103" s="48"/>
      <c r="C103" s="624"/>
      <c r="D103" s="46" t="s">
        <v>26</v>
      </c>
      <c r="E103" s="283" t="s">
        <v>110</v>
      </c>
      <c r="F103" s="284"/>
      <c r="G103" s="284"/>
      <c r="H103" s="28" t="s">
        <v>33</v>
      </c>
      <c r="I103" s="46"/>
      <c r="J103" s="46"/>
      <c r="K103" s="358"/>
      <c r="L103" s="46"/>
      <c r="M103" s="46"/>
      <c r="N103" s="46"/>
      <c r="O103" s="46"/>
      <c r="P103" s="46"/>
      <c r="Q103" s="46"/>
      <c r="R103" s="46"/>
    </row>
    <row r="104" spans="2:18" x14ac:dyDescent="0.25">
      <c r="B104" s="49"/>
      <c r="C104" s="625"/>
      <c r="D104" s="30" t="s">
        <v>27</v>
      </c>
      <c r="E104" s="30" t="s">
        <v>110</v>
      </c>
      <c r="F104" s="256"/>
      <c r="G104" s="256"/>
      <c r="H104" s="30" t="s">
        <v>33</v>
      </c>
      <c r="I104" s="50"/>
      <c r="J104" s="50"/>
      <c r="K104" s="359"/>
      <c r="L104" s="50"/>
      <c r="M104" s="50"/>
      <c r="N104" s="50"/>
      <c r="O104" s="50"/>
      <c r="P104" s="50"/>
      <c r="Q104" s="50"/>
      <c r="R104" s="50"/>
    </row>
    <row r="105" spans="2:18" x14ac:dyDescent="0.25">
      <c r="B105" s="47"/>
      <c r="C105" s="623" t="s">
        <v>111</v>
      </c>
      <c r="D105" s="45" t="s">
        <v>23</v>
      </c>
      <c r="E105" s="281" t="s">
        <v>112</v>
      </c>
      <c r="F105" s="260" t="s">
        <v>445</v>
      </c>
      <c r="G105" s="260" t="s">
        <v>446</v>
      </c>
      <c r="H105" s="27" t="s">
        <v>33</v>
      </c>
      <c r="I105" s="45"/>
      <c r="J105" s="45"/>
      <c r="K105" s="357">
        <v>662</v>
      </c>
      <c r="L105" s="45">
        <v>190.3</v>
      </c>
      <c r="M105" s="45"/>
      <c r="N105" s="45"/>
      <c r="O105" s="45"/>
      <c r="P105" s="45"/>
      <c r="Q105" s="45"/>
      <c r="R105" s="45"/>
    </row>
    <row r="106" spans="2:18" x14ac:dyDescent="0.25">
      <c r="B106" s="48"/>
      <c r="C106" s="624"/>
      <c r="D106" s="46" t="s">
        <v>26</v>
      </c>
      <c r="E106" s="283" t="s">
        <v>112</v>
      </c>
      <c r="F106" s="284"/>
      <c r="G106" s="284"/>
      <c r="H106" s="28" t="s">
        <v>33</v>
      </c>
      <c r="I106" s="46"/>
      <c r="J106" s="46"/>
      <c r="K106" s="358"/>
      <c r="L106" s="46"/>
      <c r="M106" s="46"/>
      <c r="N106" s="46"/>
      <c r="O106" s="46"/>
      <c r="P106" s="46"/>
      <c r="Q106" s="46"/>
      <c r="R106" s="46"/>
    </row>
    <row r="107" spans="2:18" x14ac:dyDescent="0.25">
      <c r="B107" s="49"/>
      <c r="C107" s="625"/>
      <c r="D107" s="30" t="s">
        <v>27</v>
      </c>
      <c r="E107" s="30" t="s">
        <v>112</v>
      </c>
      <c r="F107" s="256"/>
      <c r="G107" s="256"/>
      <c r="H107" s="30" t="s">
        <v>33</v>
      </c>
      <c r="I107" s="50"/>
      <c r="J107" s="50"/>
      <c r="K107" s="359"/>
      <c r="L107" s="50"/>
      <c r="M107" s="50"/>
      <c r="N107" s="50"/>
      <c r="O107" s="50"/>
      <c r="P107" s="50"/>
      <c r="Q107" s="50"/>
      <c r="R107" s="50"/>
    </row>
    <row r="108" spans="2:18" x14ac:dyDescent="0.25">
      <c r="B108" s="47"/>
      <c r="C108" s="623" t="s">
        <v>113</v>
      </c>
      <c r="D108" s="45" t="s">
        <v>23</v>
      </c>
      <c r="E108" s="281" t="s">
        <v>114</v>
      </c>
      <c r="F108" s="260"/>
      <c r="G108" s="260"/>
      <c r="H108" s="27" t="s">
        <v>33</v>
      </c>
      <c r="I108" s="45"/>
      <c r="J108" s="45"/>
      <c r="K108" s="357"/>
      <c r="L108" s="45"/>
      <c r="M108" s="45"/>
      <c r="N108" s="45"/>
      <c r="O108" s="45"/>
      <c r="P108" s="45"/>
      <c r="Q108" s="45"/>
      <c r="R108" s="45"/>
    </row>
    <row r="109" spans="2:18" x14ac:dyDescent="0.25">
      <c r="B109" s="48"/>
      <c r="C109" s="624"/>
      <c r="D109" s="46" t="s">
        <v>26</v>
      </c>
      <c r="E109" s="283" t="s">
        <v>114</v>
      </c>
      <c r="F109" s="284"/>
      <c r="G109" s="284"/>
      <c r="H109" s="28" t="s">
        <v>33</v>
      </c>
      <c r="I109" s="46"/>
      <c r="J109" s="46"/>
      <c r="K109" s="358"/>
      <c r="L109" s="46"/>
      <c r="M109" s="46"/>
      <c r="N109" s="46"/>
      <c r="O109" s="46"/>
      <c r="P109" s="46"/>
      <c r="Q109" s="46"/>
      <c r="R109" s="46"/>
    </row>
    <row r="110" spans="2:18" x14ac:dyDescent="0.25">
      <c r="B110" s="49"/>
      <c r="C110" s="625"/>
      <c r="D110" s="30" t="s">
        <v>27</v>
      </c>
      <c r="E110" s="30" t="s">
        <v>114</v>
      </c>
      <c r="F110" s="256"/>
      <c r="G110" s="256"/>
      <c r="H110" s="30" t="s">
        <v>33</v>
      </c>
      <c r="I110" s="50"/>
      <c r="J110" s="50"/>
      <c r="K110" s="359"/>
      <c r="L110" s="50"/>
      <c r="M110" s="50"/>
      <c r="N110" s="50"/>
      <c r="O110" s="50"/>
      <c r="P110" s="50"/>
      <c r="Q110" s="50"/>
      <c r="R110" s="50"/>
    </row>
    <row r="111" spans="2:18" x14ac:dyDescent="0.25">
      <c r="B111" s="51" t="s">
        <v>115</v>
      </c>
      <c r="C111" s="52" t="s">
        <v>116</v>
      </c>
      <c r="D111" s="53"/>
      <c r="E111" s="285"/>
      <c r="F111" s="286"/>
      <c r="G111" s="286"/>
      <c r="H111" s="285"/>
      <c r="I111" s="54"/>
      <c r="J111" s="55"/>
      <c r="K111" s="360">
        <f>SUM(K112:K125)</f>
        <v>3533.0600000000004</v>
      </c>
      <c r="L111" s="287">
        <f t="shared" ref="L111:R111" si="6">SUM(L112:L125)</f>
        <v>1035.8</v>
      </c>
      <c r="M111" s="287">
        <f t="shared" si="6"/>
        <v>0</v>
      </c>
      <c r="N111" s="287">
        <f t="shared" si="6"/>
        <v>0</v>
      </c>
      <c r="O111" s="287">
        <f t="shared" si="6"/>
        <v>0</v>
      </c>
      <c r="P111" s="287">
        <f t="shared" si="6"/>
        <v>0</v>
      </c>
      <c r="Q111" s="287">
        <f t="shared" si="6"/>
        <v>0</v>
      </c>
      <c r="R111" s="287">
        <f t="shared" si="6"/>
        <v>0</v>
      </c>
    </row>
    <row r="112" spans="2:18" x14ac:dyDescent="0.25">
      <c r="B112" s="26"/>
      <c r="C112" s="638" t="s">
        <v>117</v>
      </c>
      <c r="D112" s="45" t="s">
        <v>23</v>
      </c>
      <c r="E112" s="281" t="s">
        <v>118</v>
      </c>
      <c r="F112" s="260" t="s">
        <v>447</v>
      </c>
      <c r="G112" s="260" t="s">
        <v>306</v>
      </c>
      <c r="H112" s="281" t="s">
        <v>33</v>
      </c>
      <c r="I112" s="45">
        <v>3</v>
      </c>
      <c r="J112" s="45" t="s">
        <v>64</v>
      </c>
      <c r="K112" s="357">
        <v>767.63</v>
      </c>
      <c r="L112" s="45">
        <v>348.2</v>
      </c>
      <c r="M112" s="11" t="s">
        <v>392</v>
      </c>
      <c r="N112" s="45"/>
      <c r="O112" s="45"/>
      <c r="P112" s="45"/>
      <c r="Q112" s="45"/>
      <c r="R112" s="45"/>
    </row>
    <row r="113" spans="2:18" x14ac:dyDescent="0.25">
      <c r="B113" s="30"/>
      <c r="C113" s="638"/>
      <c r="D113" s="50" t="s">
        <v>26</v>
      </c>
      <c r="E113" s="288" t="s">
        <v>118</v>
      </c>
      <c r="F113" s="289"/>
      <c r="G113" s="289"/>
      <c r="H113" s="288" t="s">
        <v>33</v>
      </c>
      <c r="I113" s="50">
        <v>3</v>
      </c>
      <c r="J113" s="50" t="s">
        <v>64</v>
      </c>
      <c r="K113" s="359"/>
      <c r="L113" s="50"/>
      <c r="M113" s="50"/>
      <c r="N113" s="50"/>
      <c r="O113" s="50"/>
      <c r="P113" s="50"/>
      <c r="Q113" s="50"/>
      <c r="R113" s="50"/>
    </row>
    <row r="114" spans="2:18" ht="30" x14ac:dyDescent="0.25">
      <c r="B114" s="26"/>
      <c r="C114" s="638" t="s">
        <v>119</v>
      </c>
      <c r="D114" s="45" t="s">
        <v>23</v>
      </c>
      <c r="E114" s="281" t="s">
        <v>120</v>
      </c>
      <c r="F114" s="260" t="s">
        <v>448</v>
      </c>
      <c r="G114" s="282" t="s">
        <v>449</v>
      </c>
      <c r="H114" s="281" t="s">
        <v>33</v>
      </c>
      <c r="I114" s="45"/>
      <c r="J114" s="45"/>
      <c r="K114" s="357">
        <f>2032.39+446.43</f>
        <v>2478.8200000000002</v>
      </c>
      <c r="L114" s="45">
        <v>661.5</v>
      </c>
      <c r="M114" s="11" t="s">
        <v>392</v>
      </c>
      <c r="N114" s="45"/>
      <c r="O114" s="45"/>
      <c r="P114" s="45"/>
      <c r="Q114" s="45"/>
      <c r="R114" s="45"/>
    </row>
    <row r="115" spans="2:18" x14ac:dyDescent="0.25">
      <c r="B115" s="28"/>
      <c r="C115" s="638"/>
      <c r="D115" s="46" t="s">
        <v>26</v>
      </c>
      <c r="E115" s="283" t="s">
        <v>120</v>
      </c>
      <c r="F115" s="284"/>
      <c r="G115" s="284"/>
      <c r="H115" s="283" t="s">
        <v>33</v>
      </c>
      <c r="I115" s="46"/>
      <c r="J115" s="46"/>
      <c r="K115" s="358"/>
      <c r="L115" s="46"/>
      <c r="M115" s="46"/>
      <c r="N115" s="46"/>
      <c r="O115" s="46"/>
      <c r="P115" s="46"/>
      <c r="Q115" s="46"/>
      <c r="R115" s="46"/>
    </row>
    <row r="116" spans="2:18" x14ac:dyDescent="0.25">
      <c r="B116" s="30"/>
      <c r="C116" s="638"/>
      <c r="D116" s="30" t="s">
        <v>27</v>
      </c>
      <c r="E116" s="30" t="s">
        <v>120</v>
      </c>
      <c r="F116" s="256"/>
      <c r="G116" s="256"/>
      <c r="H116" s="30" t="s">
        <v>33</v>
      </c>
      <c r="I116" s="30"/>
      <c r="J116" s="30"/>
      <c r="K116" s="348"/>
      <c r="L116" s="30"/>
      <c r="M116" s="30"/>
      <c r="N116" s="30"/>
      <c r="O116" s="30"/>
      <c r="P116" s="30"/>
      <c r="Q116" s="30"/>
      <c r="R116" s="30"/>
    </row>
    <row r="117" spans="2:18" ht="30" x14ac:dyDescent="0.25">
      <c r="B117" s="26"/>
      <c r="C117" s="638" t="s">
        <v>121</v>
      </c>
      <c r="D117" s="45" t="s">
        <v>23</v>
      </c>
      <c r="E117" s="281" t="s">
        <v>122</v>
      </c>
      <c r="F117" s="282" t="s">
        <v>450</v>
      </c>
      <c r="G117" s="260"/>
      <c r="H117" s="281">
        <v>2810</v>
      </c>
      <c r="I117" s="45">
        <v>6.1</v>
      </c>
      <c r="J117" s="45" t="s">
        <v>25</v>
      </c>
      <c r="K117" s="357" t="s">
        <v>392</v>
      </c>
      <c r="L117" s="45">
        <v>26.1</v>
      </c>
      <c r="M117" s="11" t="s">
        <v>392</v>
      </c>
      <c r="N117" s="45"/>
      <c r="O117" s="45"/>
      <c r="P117" s="45"/>
      <c r="Q117" s="45"/>
      <c r="R117" s="45"/>
    </row>
    <row r="118" spans="2:18" x14ac:dyDescent="0.25">
      <c r="B118" s="28"/>
      <c r="C118" s="638"/>
      <c r="D118" s="46" t="s">
        <v>26</v>
      </c>
      <c r="E118" s="283" t="s">
        <v>122</v>
      </c>
      <c r="F118" s="284"/>
      <c r="G118" s="284"/>
      <c r="H118" s="283">
        <v>2810</v>
      </c>
      <c r="I118" s="46">
        <v>6.1</v>
      </c>
      <c r="J118" s="46" t="s">
        <v>25</v>
      </c>
      <c r="K118" s="358"/>
      <c r="L118" s="46"/>
      <c r="M118" s="46"/>
      <c r="N118" s="46"/>
      <c r="O118" s="46"/>
      <c r="P118" s="46"/>
      <c r="Q118" s="46"/>
      <c r="R118" s="46"/>
    </row>
    <row r="119" spans="2:18" x14ac:dyDescent="0.25">
      <c r="B119" s="30"/>
      <c r="C119" s="638"/>
      <c r="D119" s="30" t="s">
        <v>27</v>
      </c>
      <c r="E119" s="30" t="s">
        <v>122</v>
      </c>
      <c r="F119" s="256"/>
      <c r="G119" s="256"/>
      <c r="H119" s="30">
        <v>2811</v>
      </c>
      <c r="I119" s="30">
        <v>6.1</v>
      </c>
      <c r="J119" s="30" t="s">
        <v>25</v>
      </c>
      <c r="K119" s="348"/>
      <c r="L119" s="30"/>
      <c r="M119" s="30"/>
      <c r="N119" s="30"/>
      <c r="O119" s="30"/>
      <c r="P119" s="30"/>
      <c r="Q119" s="30"/>
      <c r="R119" s="30"/>
    </row>
    <row r="120" spans="2:18" ht="30" x14ac:dyDescent="0.25">
      <c r="B120" s="26"/>
      <c r="C120" s="638" t="s">
        <v>123</v>
      </c>
      <c r="D120" s="45" t="s">
        <v>23</v>
      </c>
      <c r="E120" s="281" t="s">
        <v>124</v>
      </c>
      <c r="F120" s="260" t="s">
        <v>451</v>
      </c>
      <c r="G120" s="282" t="s">
        <v>452</v>
      </c>
      <c r="H120" s="281" t="s">
        <v>33</v>
      </c>
      <c r="I120" s="45"/>
      <c r="J120" s="45"/>
      <c r="K120" s="357">
        <f>112.61+120+54</f>
        <v>286.61</v>
      </c>
      <c r="L120" s="45"/>
      <c r="M120" s="11" t="s">
        <v>392</v>
      </c>
      <c r="N120" s="45"/>
      <c r="O120" s="45"/>
      <c r="P120" s="45"/>
      <c r="Q120" s="45"/>
      <c r="R120" s="45"/>
    </row>
    <row r="121" spans="2:18" x14ac:dyDescent="0.25">
      <c r="B121" s="28"/>
      <c r="C121" s="638"/>
      <c r="D121" s="46" t="s">
        <v>26</v>
      </c>
      <c r="E121" s="283" t="s">
        <v>124</v>
      </c>
      <c r="F121" s="284"/>
      <c r="G121" s="284"/>
      <c r="H121" s="283" t="s">
        <v>33</v>
      </c>
      <c r="I121" s="46"/>
      <c r="J121" s="46"/>
      <c r="K121" s="358"/>
      <c r="L121" s="46"/>
      <c r="M121" s="46"/>
      <c r="N121" s="46"/>
      <c r="O121" s="46"/>
      <c r="P121" s="46"/>
      <c r="Q121" s="46"/>
      <c r="R121" s="46"/>
    </row>
    <row r="122" spans="2:18" x14ac:dyDescent="0.25">
      <c r="B122" s="30"/>
      <c r="C122" s="638"/>
      <c r="D122" s="30" t="s">
        <v>27</v>
      </c>
      <c r="E122" s="30" t="s">
        <v>124</v>
      </c>
      <c r="F122" s="256"/>
      <c r="G122" s="256"/>
      <c r="H122" s="30" t="s">
        <v>33</v>
      </c>
      <c r="I122" s="30"/>
      <c r="J122" s="30"/>
      <c r="K122" s="348"/>
      <c r="L122" s="30"/>
      <c r="M122" s="30"/>
      <c r="N122" s="30"/>
      <c r="O122" s="30"/>
      <c r="P122" s="30"/>
      <c r="Q122" s="30"/>
      <c r="R122" s="30"/>
    </row>
    <row r="123" spans="2:18" ht="30" x14ac:dyDescent="0.25">
      <c r="B123" s="26"/>
      <c r="C123" s="638" t="s">
        <v>125</v>
      </c>
      <c r="D123" s="45" t="s">
        <v>23</v>
      </c>
      <c r="E123" s="281" t="s">
        <v>126</v>
      </c>
      <c r="F123" s="282" t="s">
        <v>450</v>
      </c>
      <c r="G123" s="260"/>
      <c r="H123" s="281" t="s">
        <v>33</v>
      </c>
      <c r="I123" s="45"/>
      <c r="J123" s="45"/>
      <c r="K123" s="357" t="s">
        <v>392</v>
      </c>
      <c r="L123" s="45"/>
      <c r="M123" s="11" t="s">
        <v>392</v>
      </c>
      <c r="N123" s="45"/>
      <c r="O123" s="45"/>
      <c r="P123" s="45"/>
      <c r="Q123" s="45"/>
      <c r="R123" s="45"/>
    </row>
    <row r="124" spans="2:18" x14ac:dyDescent="0.25">
      <c r="B124" s="28"/>
      <c r="C124" s="638"/>
      <c r="D124" s="46" t="s">
        <v>26</v>
      </c>
      <c r="E124" s="283" t="s">
        <v>126</v>
      </c>
      <c r="F124" s="284"/>
      <c r="G124" s="284"/>
      <c r="H124" s="283" t="s">
        <v>33</v>
      </c>
      <c r="I124" s="46"/>
      <c r="J124" s="46"/>
      <c r="K124" s="358"/>
      <c r="L124" s="46"/>
      <c r="M124" s="46"/>
      <c r="N124" s="46"/>
      <c r="O124" s="46"/>
      <c r="P124" s="46"/>
      <c r="Q124" s="46"/>
      <c r="R124" s="46"/>
    </row>
    <row r="125" spans="2:18" x14ac:dyDescent="0.25">
      <c r="B125" s="30"/>
      <c r="C125" s="638"/>
      <c r="D125" s="30" t="s">
        <v>27</v>
      </c>
      <c r="E125" s="30" t="s">
        <v>126</v>
      </c>
      <c r="F125" s="256"/>
      <c r="G125" s="256"/>
      <c r="H125" s="30" t="s">
        <v>33</v>
      </c>
      <c r="I125" s="30"/>
      <c r="J125" s="30"/>
      <c r="K125" s="348"/>
      <c r="L125" s="30"/>
      <c r="M125" s="30"/>
      <c r="N125" s="30"/>
      <c r="O125" s="30"/>
      <c r="P125" s="30"/>
      <c r="Q125" s="30"/>
      <c r="R125" s="30"/>
    </row>
    <row r="126" spans="2:18" x14ac:dyDescent="0.25">
      <c r="B126" s="40" t="s">
        <v>127</v>
      </c>
      <c r="C126" s="57" t="s">
        <v>128</v>
      </c>
      <c r="D126" s="58"/>
      <c r="E126" s="290"/>
      <c r="F126" s="291"/>
      <c r="G126" s="291"/>
      <c r="H126" s="290"/>
      <c r="I126" s="58"/>
      <c r="J126" s="58"/>
      <c r="K126" s="354">
        <f>SUM(K127:K139)</f>
        <v>851.48</v>
      </c>
      <c r="L126" s="292">
        <f t="shared" ref="L126:R126" si="7">SUM(L127:L139)</f>
        <v>321.60000000000002</v>
      </c>
      <c r="M126" s="292">
        <f t="shared" si="7"/>
        <v>0</v>
      </c>
      <c r="N126" s="292">
        <f t="shared" si="7"/>
        <v>0</v>
      </c>
      <c r="O126" s="292">
        <f t="shared" si="7"/>
        <v>0</v>
      </c>
      <c r="P126" s="292">
        <f t="shared" si="7"/>
        <v>0</v>
      </c>
      <c r="Q126" s="292">
        <f t="shared" si="7"/>
        <v>0</v>
      </c>
      <c r="R126" s="292">
        <f t="shared" si="7"/>
        <v>0</v>
      </c>
    </row>
    <row r="127" spans="2:18" ht="30" x14ac:dyDescent="0.25">
      <c r="B127" s="26"/>
      <c r="C127" s="638" t="s">
        <v>129</v>
      </c>
      <c r="D127" s="45" t="s">
        <v>23</v>
      </c>
      <c r="E127" s="281" t="s">
        <v>130</v>
      </c>
      <c r="F127" s="282" t="s">
        <v>453</v>
      </c>
      <c r="G127" s="282" t="s">
        <v>454</v>
      </c>
      <c r="H127" s="281">
        <v>2902</v>
      </c>
      <c r="I127" s="45">
        <v>6.1</v>
      </c>
      <c r="J127" s="45" t="s">
        <v>51</v>
      </c>
      <c r="K127" s="357">
        <f>71.71+725.93</f>
        <v>797.64</v>
      </c>
      <c r="L127" s="45"/>
      <c r="M127" s="11" t="s">
        <v>392</v>
      </c>
      <c r="N127" s="45"/>
      <c r="O127" s="45"/>
      <c r="P127" s="45"/>
      <c r="Q127" s="45"/>
      <c r="R127" s="45"/>
    </row>
    <row r="128" spans="2:18" x14ac:dyDescent="0.25">
      <c r="B128" s="28"/>
      <c r="C128" s="638"/>
      <c r="D128" s="46" t="s">
        <v>26</v>
      </c>
      <c r="E128" s="283" t="s">
        <v>130</v>
      </c>
      <c r="F128" s="284"/>
      <c r="G128" s="284"/>
      <c r="H128" s="283">
        <v>2902</v>
      </c>
      <c r="I128" s="46">
        <v>6.1</v>
      </c>
      <c r="J128" s="46" t="s">
        <v>51</v>
      </c>
      <c r="K128" s="358"/>
      <c r="L128" s="46"/>
      <c r="M128" s="46"/>
      <c r="N128" s="46"/>
      <c r="O128" s="46"/>
      <c r="P128" s="46"/>
      <c r="Q128" s="46"/>
      <c r="R128" s="46"/>
    </row>
    <row r="129" spans="2:18" x14ac:dyDescent="0.25">
      <c r="B129" s="30"/>
      <c r="C129" s="638"/>
      <c r="D129" s="30" t="s">
        <v>27</v>
      </c>
      <c r="E129" s="30" t="s">
        <v>130</v>
      </c>
      <c r="F129" s="256"/>
      <c r="G129" s="256"/>
      <c r="H129" s="30">
        <v>2588</v>
      </c>
      <c r="I129" s="30">
        <v>6.1</v>
      </c>
      <c r="J129" s="30" t="s">
        <v>131</v>
      </c>
      <c r="K129" s="348"/>
      <c r="L129" s="30"/>
      <c r="M129" s="30"/>
      <c r="N129" s="30"/>
      <c r="O129" s="30"/>
      <c r="P129" s="30"/>
      <c r="Q129" s="30"/>
      <c r="R129" s="30"/>
    </row>
    <row r="130" spans="2:18" x14ac:dyDescent="0.25">
      <c r="B130" s="26"/>
      <c r="C130" s="638" t="s">
        <v>316</v>
      </c>
      <c r="D130" s="45" t="s">
        <v>23</v>
      </c>
      <c r="E130" s="281" t="s">
        <v>133</v>
      </c>
      <c r="F130" s="260" t="s">
        <v>455</v>
      </c>
      <c r="G130" s="260" t="s">
        <v>436</v>
      </c>
      <c r="H130" s="281">
        <v>3018</v>
      </c>
      <c r="I130" s="45">
        <v>6.1</v>
      </c>
      <c r="J130" s="45" t="s">
        <v>51</v>
      </c>
      <c r="K130" s="357">
        <v>6</v>
      </c>
      <c r="L130" s="45"/>
      <c r="M130" s="11" t="s">
        <v>392</v>
      </c>
      <c r="N130" s="45"/>
      <c r="O130" s="45"/>
      <c r="P130" s="45"/>
      <c r="Q130" s="45"/>
      <c r="R130" s="45"/>
    </row>
    <row r="131" spans="2:18" x14ac:dyDescent="0.25">
      <c r="B131" s="28"/>
      <c r="C131" s="638"/>
      <c r="D131" s="46" t="s">
        <v>26</v>
      </c>
      <c r="E131" s="283" t="s">
        <v>133</v>
      </c>
      <c r="F131" s="284"/>
      <c r="G131" s="284"/>
      <c r="H131" s="283">
        <v>3018</v>
      </c>
      <c r="I131" s="46">
        <v>6.1</v>
      </c>
      <c r="J131" s="46" t="s">
        <v>51</v>
      </c>
      <c r="K131" s="358"/>
      <c r="L131" s="46"/>
      <c r="M131" s="46"/>
      <c r="N131" s="46"/>
      <c r="O131" s="46"/>
      <c r="P131" s="46"/>
      <c r="Q131" s="46"/>
      <c r="R131" s="46"/>
    </row>
    <row r="132" spans="2:18" x14ac:dyDescent="0.25">
      <c r="B132" s="30"/>
      <c r="C132" s="638"/>
      <c r="D132" s="30" t="s">
        <v>27</v>
      </c>
      <c r="E132" s="30" t="s">
        <v>133</v>
      </c>
      <c r="F132" s="256"/>
      <c r="G132" s="256"/>
      <c r="H132" s="30">
        <v>2783</v>
      </c>
      <c r="I132" s="30">
        <v>6.1</v>
      </c>
      <c r="J132" s="30" t="s">
        <v>131</v>
      </c>
      <c r="K132" s="348"/>
      <c r="L132" s="30"/>
      <c r="M132" s="30"/>
      <c r="N132" s="30"/>
      <c r="O132" s="30"/>
      <c r="P132" s="30"/>
      <c r="Q132" s="30"/>
      <c r="R132" s="30"/>
    </row>
    <row r="133" spans="2:18" s="274" customFormat="1" x14ac:dyDescent="0.25">
      <c r="B133" s="266"/>
      <c r="C133" s="293" t="s">
        <v>456</v>
      </c>
      <c r="D133" s="266"/>
      <c r="E133" s="268" t="s">
        <v>457</v>
      </c>
      <c r="F133" s="247" t="s">
        <v>458</v>
      </c>
      <c r="G133" s="247" t="s">
        <v>456</v>
      </c>
      <c r="H133" s="266"/>
      <c r="I133" s="266"/>
      <c r="J133" s="266"/>
      <c r="K133" s="347">
        <v>5.89</v>
      </c>
      <c r="L133" s="266"/>
      <c r="M133" s="263" t="s">
        <v>392</v>
      </c>
      <c r="N133" s="266"/>
      <c r="O133" s="266"/>
      <c r="P133" s="266"/>
      <c r="Q133" s="266"/>
      <c r="R133" s="266"/>
    </row>
    <row r="134" spans="2:18" x14ac:dyDescent="0.25">
      <c r="B134" s="26"/>
      <c r="C134" s="638" t="s">
        <v>134</v>
      </c>
      <c r="D134" s="45" t="s">
        <v>23</v>
      </c>
      <c r="E134" s="281" t="s">
        <v>135</v>
      </c>
      <c r="F134" s="260" t="s">
        <v>459</v>
      </c>
      <c r="G134" s="260"/>
      <c r="H134" s="281">
        <v>2902</v>
      </c>
      <c r="I134" s="45">
        <v>6.1</v>
      </c>
      <c r="J134" s="45" t="s">
        <v>136</v>
      </c>
      <c r="K134" s="357" t="s">
        <v>392</v>
      </c>
      <c r="L134" s="45">
        <v>321.60000000000002</v>
      </c>
      <c r="M134" s="11" t="s">
        <v>392</v>
      </c>
      <c r="N134" s="45"/>
      <c r="O134" s="45"/>
      <c r="P134" s="45"/>
      <c r="Q134" s="45"/>
      <c r="R134" s="45"/>
    </row>
    <row r="135" spans="2:18" x14ac:dyDescent="0.25">
      <c r="B135" s="28"/>
      <c r="C135" s="638"/>
      <c r="D135" s="46" t="s">
        <v>26</v>
      </c>
      <c r="E135" s="283" t="s">
        <v>135</v>
      </c>
      <c r="F135" s="284"/>
      <c r="G135" s="284"/>
      <c r="H135" s="283">
        <v>2902</v>
      </c>
      <c r="I135" s="46">
        <v>6.1</v>
      </c>
      <c r="J135" s="46" t="s">
        <v>136</v>
      </c>
      <c r="K135" s="358"/>
      <c r="L135" s="46"/>
      <c r="M135" s="46"/>
      <c r="N135" s="46"/>
      <c r="O135" s="46"/>
      <c r="P135" s="46"/>
      <c r="Q135" s="46"/>
      <c r="R135" s="46"/>
    </row>
    <row r="136" spans="2:18" x14ac:dyDescent="0.25">
      <c r="B136" s="30"/>
      <c r="C136" s="638"/>
      <c r="D136" s="30" t="s">
        <v>27</v>
      </c>
      <c r="E136" s="30" t="s">
        <v>135</v>
      </c>
      <c r="F136" s="256"/>
      <c r="G136" s="256"/>
      <c r="H136" s="30">
        <v>2588</v>
      </c>
      <c r="I136" s="30">
        <v>6.1</v>
      </c>
      <c r="J136" s="30" t="s">
        <v>136</v>
      </c>
      <c r="K136" s="348"/>
      <c r="L136" s="30"/>
      <c r="M136" s="30"/>
      <c r="N136" s="30"/>
      <c r="O136" s="30"/>
      <c r="P136" s="30"/>
      <c r="Q136" s="30"/>
      <c r="R136" s="30"/>
    </row>
    <row r="137" spans="2:18" ht="60" x14ac:dyDescent="0.25">
      <c r="B137" s="60"/>
      <c r="C137" s="636" t="s">
        <v>137</v>
      </c>
      <c r="D137" s="45" t="s">
        <v>23</v>
      </c>
      <c r="E137" s="281" t="s">
        <v>138</v>
      </c>
      <c r="F137" s="260" t="s">
        <v>460</v>
      </c>
      <c r="G137" s="282" t="s">
        <v>461</v>
      </c>
      <c r="H137" s="281">
        <v>2994</v>
      </c>
      <c r="I137" s="45">
        <v>6.1</v>
      </c>
      <c r="J137" s="45" t="s">
        <v>136</v>
      </c>
      <c r="K137" s="357">
        <v>41.95</v>
      </c>
      <c r="L137" s="45"/>
      <c r="M137" s="11" t="s">
        <v>392</v>
      </c>
      <c r="N137" s="45"/>
      <c r="O137" s="45"/>
      <c r="P137" s="45"/>
      <c r="Q137" s="45"/>
      <c r="R137" s="45"/>
    </row>
    <row r="138" spans="2:18" x14ac:dyDescent="0.25">
      <c r="B138" s="61"/>
      <c r="C138" s="637"/>
      <c r="D138" s="46" t="s">
        <v>26</v>
      </c>
      <c r="E138" s="283" t="s">
        <v>138</v>
      </c>
      <c r="F138" s="284"/>
      <c r="G138" s="284"/>
      <c r="H138" s="283">
        <v>2994</v>
      </c>
      <c r="I138" s="46">
        <v>6.1</v>
      </c>
      <c r="J138" s="46" t="s">
        <v>136</v>
      </c>
      <c r="K138" s="358"/>
      <c r="L138" s="46"/>
      <c r="M138" s="46"/>
      <c r="N138" s="46"/>
      <c r="O138" s="46"/>
      <c r="P138" s="46"/>
      <c r="Q138" s="46"/>
      <c r="R138" s="46"/>
    </row>
    <row r="139" spans="2:18" x14ac:dyDescent="0.25">
      <c r="B139" s="62"/>
      <c r="C139" s="637"/>
      <c r="D139" s="28" t="s">
        <v>27</v>
      </c>
      <c r="E139" s="30" t="s">
        <v>138</v>
      </c>
      <c r="F139" s="256"/>
      <c r="G139" s="256"/>
      <c r="H139" s="30">
        <v>2759</v>
      </c>
      <c r="I139" s="30">
        <v>6.1</v>
      </c>
      <c r="J139" s="30" t="s">
        <v>136</v>
      </c>
      <c r="K139" s="348"/>
      <c r="L139" s="30"/>
      <c r="M139" s="30"/>
      <c r="N139" s="30"/>
      <c r="O139" s="30"/>
      <c r="P139" s="30"/>
      <c r="Q139" s="30"/>
      <c r="R139" s="30"/>
    </row>
    <row r="140" spans="2:18" x14ac:dyDescent="0.25">
      <c r="B140" s="63" t="s">
        <v>139</v>
      </c>
      <c r="C140" s="64" t="s">
        <v>140</v>
      </c>
      <c r="D140" s="54"/>
      <c r="E140" s="703"/>
      <c r="F140" s="703"/>
      <c r="G140" s="703"/>
      <c r="H140" s="703"/>
      <c r="I140" s="54"/>
      <c r="J140" s="55"/>
      <c r="K140" s="360">
        <f>SUM(K141:K163)</f>
        <v>147974.18</v>
      </c>
      <c r="L140" s="287">
        <f t="shared" ref="L140:R140" si="8">SUM(L141:L163)</f>
        <v>124.8</v>
      </c>
      <c r="M140" s="287">
        <f t="shared" si="8"/>
        <v>400</v>
      </c>
      <c r="N140" s="287">
        <f t="shared" si="8"/>
        <v>0</v>
      </c>
      <c r="O140" s="287">
        <f t="shared" si="8"/>
        <v>0</v>
      </c>
      <c r="P140" s="287">
        <f t="shared" si="8"/>
        <v>0</v>
      </c>
      <c r="Q140" s="287">
        <f t="shared" si="8"/>
        <v>0</v>
      </c>
      <c r="R140" s="287">
        <f t="shared" si="8"/>
        <v>0</v>
      </c>
    </row>
    <row r="141" spans="2:18" ht="45" x14ac:dyDescent="0.25">
      <c r="B141" s="65"/>
      <c r="C141" s="640" t="s">
        <v>141</v>
      </c>
      <c r="D141" s="66" t="s">
        <v>23</v>
      </c>
      <c r="E141" s="294" t="s">
        <v>142</v>
      </c>
      <c r="F141" s="295" t="s">
        <v>462</v>
      </c>
      <c r="G141" s="296" t="s">
        <v>463</v>
      </c>
      <c r="H141" s="294" t="s">
        <v>85</v>
      </c>
      <c r="I141" s="66"/>
      <c r="J141" s="66"/>
      <c r="K141" s="361">
        <v>72316</v>
      </c>
      <c r="L141" s="66">
        <v>124.8</v>
      </c>
      <c r="M141" s="11" t="s">
        <v>392</v>
      </c>
      <c r="N141" s="66"/>
      <c r="O141" s="66"/>
      <c r="P141" s="66"/>
      <c r="Q141" s="66"/>
      <c r="R141" s="66"/>
    </row>
    <row r="142" spans="2:18" x14ac:dyDescent="0.25">
      <c r="B142" s="67"/>
      <c r="C142" s="641"/>
      <c r="D142" s="68" t="s">
        <v>26</v>
      </c>
      <c r="E142" s="297" t="s">
        <v>142</v>
      </c>
      <c r="F142" s="298"/>
      <c r="G142" s="298"/>
      <c r="H142" s="297" t="s">
        <v>85</v>
      </c>
      <c r="I142" s="68"/>
      <c r="J142" s="68"/>
      <c r="K142" s="362"/>
      <c r="L142" s="68"/>
      <c r="M142" s="68"/>
      <c r="N142" s="68"/>
      <c r="O142" s="68"/>
      <c r="P142" s="68"/>
      <c r="Q142" s="68"/>
      <c r="R142" s="68"/>
    </row>
    <row r="143" spans="2:18" x14ac:dyDescent="0.25">
      <c r="B143" s="69"/>
      <c r="C143" s="642"/>
      <c r="D143" s="70" t="s">
        <v>27</v>
      </c>
      <c r="E143" s="70" t="s">
        <v>142</v>
      </c>
      <c r="F143" s="299"/>
      <c r="G143" s="299"/>
      <c r="H143" s="70" t="s">
        <v>85</v>
      </c>
      <c r="I143" s="70"/>
      <c r="J143" s="70"/>
      <c r="K143" s="363"/>
      <c r="L143" s="70"/>
      <c r="M143" s="70"/>
      <c r="N143" s="70"/>
      <c r="O143" s="70"/>
      <c r="P143" s="70"/>
      <c r="Q143" s="70"/>
      <c r="R143" s="70"/>
    </row>
    <row r="144" spans="2:18" x14ac:dyDescent="0.25">
      <c r="B144" s="65"/>
      <c r="C144" s="640" t="s">
        <v>143</v>
      </c>
      <c r="D144" s="66" t="s">
        <v>23</v>
      </c>
      <c r="E144" s="294" t="s">
        <v>144</v>
      </c>
      <c r="F144" s="295" t="s">
        <v>464</v>
      </c>
      <c r="G144" s="295"/>
      <c r="H144" s="294" t="s">
        <v>85</v>
      </c>
      <c r="I144" s="66"/>
      <c r="J144" s="66"/>
      <c r="K144" s="342" t="s">
        <v>392</v>
      </c>
      <c r="L144" s="66"/>
      <c r="M144" s="11" t="s">
        <v>392</v>
      </c>
      <c r="N144" s="66"/>
      <c r="O144" s="66"/>
      <c r="P144" s="66"/>
      <c r="Q144" s="66"/>
      <c r="R144" s="66"/>
    </row>
    <row r="145" spans="2:18" x14ac:dyDescent="0.25">
      <c r="B145" s="67"/>
      <c r="C145" s="641"/>
      <c r="D145" s="68" t="s">
        <v>26</v>
      </c>
      <c r="E145" s="297" t="s">
        <v>144</v>
      </c>
      <c r="F145" s="298"/>
      <c r="G145" s="298"/>
      <c r="H145" s="297" t="s">
        <v>85</v>
      </c>
      <c r="I145" s="68"/>
      <c r="J145" s="68"/>
      <c r="K145" s="362"/>
      <c r="L145" s="68"/>
      <c r="M145" s="68"/>
      <c r="N145" s="68"/>
      <c r="O145" s="68"/>
      <c r="P145" s="68"/>
      <c r="Q145" s="68"/>
      <c r="R145" s="68"/>
    </row>
    <row r="146" spans="2:18" x14ac:dyDescent="0.25">
      <c r="B146" s="69"/>
      <c r="C146" s="642"/>
      <c r="D146" s="70" t="s">
        <v>27</v>
      </c>
      <c r="E146" s="70" t="s">
        <v>144</v>
      </c>
      <c r="F146" s="299"/>
      <c r="G146" s="299"/>
      <c r="H146" s="70" t="s">
        <v>85</v>
      </c>
      <c r="I146" s="70"/>
      <c r="J146" s="70"/>
      <c r="K146" s="363"/>
      <c r="L146" s="70"/>
      <c r="M146" s="70"/>
      <c r="N146" s="70"/>
      <c r="O146" s="70"/>
      <c r="P146" s="70"/>
      <c r="Q146" s="70"/>
      <c r="R146" s="70"/>
    </row>
    <row r="147" spans="2:18" x14ac:dyDescent="0.25">
      <c r="B147" s="65"/>
      <c r="C147" s="640" t="s">
        <v>145</v>
      </c>
      <c r="D147" s="66" t="s">
        <v>23</v>
      </c>
      <c r="E147" s="294" t="s">
        <v>146</v>
      </c>
      <c r="F147" s="295" t="s">
        <v>465</v>
      </c>
      <c r="G147" s="295" t="s">
        <v>466</v>
      </c>
      <c r="H147" s="294" t="s">
        <v>85</v>
      </c>
      <c r="I147" s="66"/>
      <c r="J147" s="66"/>
      <c r="K147" s="361">
        <v>49737</v>
      </c>
      <c r="L147" s="66"/>
      <c r="M147" s="11" t="s">
        <v>392</v>
      </c>
      <c r="N147" s="66"/>
      <c r="O147" s="66"/>
      <c r="P147" s="66"/>
      <c r="Q147" s="66"/>
      <c r="R147" s="66"/>
    </row>
    <row r="148" spans="2:18" x14ac:dyDescent="0.25">
      <c r="B148" s="67"/>
      <c r="C148" s="641"/>
      <c r="D148" s="68" t="s">
        <v>26</v>
      </c>
      <c r="E148" s="297" t="s">
        <v>146</v>
      </c>
      <c r="F148" s="298"/>
      <c r="G148" s="298"/>
      <c r="H148" s="297" t="s">
        <v>85</v>
      </c>
      <c r="I148" s="68"/>
      <c r="J148" s="68"/>
      <c r="K148" s="362"/>
      <c r="L148" s="68"/>
      <c r="M148" s="68"/>
      <c r="N148" s="68"/>
      <c r="O148" s="68"/>
      <c r="P148" s="68"/>
      <c r="Q148" s="68"/>
      <c r="R148" s="68"/>
    </row>
    <row r="149" spans="2:18" x14ac:dyDescent="0.25">
      <c r="B149" s="69"/>
      <c r="C149" s="642"/>
      <c r="D149" s="70" t="s">
        <v>27</v>
      </c>
      <c r="E149" s="70" t="s">
        <v>146</v>
      </c>
      <c r="F149" s="299"/>
      <c r="G149" s="299"/>
      <c r="H149" s="70" t="s">
        <v>85</v>
      </c>
      <c r="I149" s="70"/>
      <c r="J149" s="70"/>
      <c r="K149" s="363"/>
      <c r="L149" s="70"/>
      <c r="M149" s="70"/>
      <c r="N149" s="70"/>
      <c r="O149" s="70"/>
      <c r="P149" s="70"/>
      <c r="Q149" s="70"/>
      <c r="R149" s="70"/>
    </row>
    <row r="150" spans="2:18" x14ac:dyDescent="0.25">
      <c r="B150" s="65"/>
      <c r="C150" s="640" t="s">
        <v>147</v>
      </c>
      <c r="D150" s="66" t="s">
        <v>23</v>
      </c>
      <c r="E150" s="294" t="s">
        <v>148</v>
      </c>
      <c r="F150" s="295" t="s">
        <v>467</v>
      </c>
      <c r="G150" s="295" t="s">
        <v>468</v>
      </c>
      <c r="H150" s="294" t="s">
        <v>85</v>
      </c>
      <c r="I150" s="66"/>
      <c r="J150" s="66"/>
      <c r="K150" s="361">
        <v>13129</v>
      </c>
      <c r="L150" s="66"/>
      <c r="M150" s="11" t="s">
        <v>392</v>
      </c>
      <c r="N150" s="66"/>
      <c r="O150" s="66"/>
      <c r="P150" s="66"/>
      <c r="Q150" s="66"/>
      <c r="R150" s="66"/>
    </row>
    <row r="151" spans="2:18" x14ac:dyDescent="0.25">
      <c r="B151" s="67"/>
      <c r="C151" s="641"/>
      <c r="D151" s="68" t="s">
        <v>26</v>
      </c>
      <c r="E151" s="297" t="s">
        <v>148</v>
      </c>
      <c r="F151" s="298"/>
      <c r="G151" s="298"/>
      <c r="H151" s="297" t="s">
        <v>85</v>
      </c>
      <c r="I151" s="68"/>
      <c r="J151" s="68"/>
      <c r="K151" s="362"/>
      <c r="L151" s="68"/>
      <c r="M151" s="68"/>
      <c r="N151" s="68"/>
      <c r="O151" s="68"/>
      <c r="P151" s="68"/>
      <c r="Q151" s="68"/>
      <c r="R151" s="68"/>
    </row>
    <row r="152" spans="2:18" x14ac:dyDescent="0.25">
      <c r="B152" s="69"/>
      <c r="C152" s="642"/>
      <c r="D152" s="70" t="s">
        <v>27</v>
      </c>
      <c r="E152" s="70" t="s">
        <v>148</v>
      </c>
      <c r="F152" s="299"/>
      <c r="G152" s="299"/>
      <c r="H152" s="70" t="s">
        <v>85</v>
      </c>
      <c r="I152" s="70"/>
      <c r="J152" s="70"/>
      <c r="K152" s="363"/>
      <c r="L152" s="70"/>
      <c r="M152" s="70"/>
      <c r="N152" s="70"/>
      <c r="O152" s="70"/>
      <c r="P152" s="70"/>
      <c r="Q152" s="70"/>
      <c r="R152" s="70"/>
    </row>
    <row r="153" spans="2:18" ht="30" x14ac:dyDescent="0.25">
      <c r="B153" s="65"/>
      <c r="C153" s="640" t="s">
        <v>149</v>
      </c>
      <c r="D153" s="66" t="s">
        <v>23</v>
      </c>
      <c r="E153" s="294" t="s">
        <v>150</v>
      </c>
      <c r="F153" s="296" t="s">
        <v>469</v>
      </c>
      <c r="G153" s="295"/>
      <c r="H153" s="294">
        <v>3082</v>
      </c>
      <c r="I153" s="66">
        <v>9</v>
      </c>
      <c r="J153" s="66"/>
      <c r="K153" s="361" t="s">
        <v>392</v>
      </c>
      <c r="L153" s="66"/>
      <c r="M153" s="11" t="s">
        <v>392</v>
      </c>
      <c r="N153" s="66"/>
      <c r="O153" s="66"/>
      <c r="P153" s="66"/>
      <c r="Q153" s="66"/>
      <c r="R153" s="66"/>
    </row>
    <row r="154" spans="2:18" x14ac:dyDescent="0.25">
      <c r="B154" s="67"/>
      <c r="C154" s="641"/>
      <c r="D154" s="68" t="s">
        <v>26</v>
      </c>
      <c r="E154" s="297" t="s">
        <v>150</v>
      </c>
      <c r="F154" s="298"/>
      <c r="G154" s="298"/>
      <c r="H154" s="297">
        <v>3082</v>
      </c>
      <c r="I154" s="68">
        <v>9</v>
      </c>
      <c r="J154" s="68"/>
      <c r="K154" s="362"/>
      <c r="L154" s="68"/>
      <c r="M154" s="68"/>
      <c r="N154" s="68"/>
      <c r="O154" s="68"/>
      <c r="P154" s="68"/>
      <c r="Q154" s="68"/>
      <c r="R154" s="68"/>
    </row>
    <row r="155" spans="2:18" x14ac:dyDescent="0.25">
      <c r="B155" s="69"/>
      <c r="C155" s="642"/>
      <c r="D155" s="70" t="s">
        <v>27</v>
      </c>
      <c r="E155" s="70" t="s">
        <v>150</v>
      </c>
      <c r="F155" s="299"/>
      <c r="G155" s="299"/>
      <c r="H155" s="70">
        <v>3077</v>
      </c>
      <c r="I155" s="70">
        <v>9</v>
      </c>
      <c r="J155" s="70"/>
      <c r="K155" s="363"/>
      <c r="L155" s="70"/>
      <c r="M155" s="70"/>
      <c r="N155" s="70"/>
      <c r="O155" s="70"/>
      <c r="P155" s="70"/>
      <c r="Q155" s="70"/>
      <c r="R155" s="70"/>
    </row>
    <row r="156" spans="2:18" ht="30" x14ac:dyDescent="0.25">
      <c r="B156" s="65"/>
      <c r="C156" s="640" t="s">
        <v>151</v>
      </c>
      <c r="D156" s="66" t="s">
        <v>23</v>
      </c>
      <c r="E156" s="294" t="s">
        <v>152</v>
      </c>
      <c r="F156" s="296" t="s">
        <v>469</v>
      </c>
      <c r="G156" s="295"/>
      <c r="H156" s="294" t="s">
        <v>85</v>
      </c>
      <c r="I156" s="66"/>
      <c r="J156" s="66"/>
      <c r="K156" s="361" t="s">
        <v>392</v>
      </c>
      <c r="L156" s="66"/>
      <c r="M156" s="11" t="s">
        <v>392</v>
      </c>
      <c r="N156" s="66"/>
      <c r="O156" s="66"/>
      <c r="P156" s="66"/>
      <c r="Q156" s="66"/>
      <c r="R156" s="66"/>
    </row>
    <row r="157" spans="2:18" x14ac:dyDescent="0.25">
      <c r="B157" s="67"/>
      <c r="C157" s="641"/>
      <c r="D157" s="68" t="s">
        <v>26</v>
      </c>
      <c r="E157" s="297" t="s">
        <v>152</v>
      </c>
      <c r="F157" s="298"/>
      <c r="G157" s="298"/>
      <c r="H157" s="297" t="s">
        <v>85</v>
      </c>
      <c r="I157" s="68"/>
      <c r="J157" s="68"/>
      <c r="K157" s="362"/>
      <c r="L157" s="68"/>
      <c r="M157" s="68"/>
      <c r="N157" s="68"/>
      <c r="O157" s="68"/>
      <c r="P157" s="68"/>
      <c r="Q157" s="68"/>
      <c r="R157" s="68"/>
    </row>
    <row r="158" spans="2:18" x14ac:dyDescent="0.25">
      <c r="B158" s="69"/>
      <c r="C158" s="642"/>
      <c r="D158" s="70" t="s">
        <v>27</v>
      </c>
      <c r="E158" s="70" t="s">
        <v>152</v>
      </c>
      <c r="F158" s="299"/>
      <c r="G158" s="299"/>
      <c r="H158" s="70" t="s">
        <v>85</v>
      </c>
      <c r="I158" s="70"/>
      <c r="J158" s="70"/>
      <c r="K158" s="363"/>
      <c r="L158" s="70"/>
      <c r="M158" s="70"/>
      <c r="N158" s="70"/>
      <c r="O158" s="70"/>
      <c r="P158" s="70"/>
      <c r="Q158" s="70"/>
      <c r="R158" s="70"/>
    </row>
    <row r="159" spans="2:18" ht="45" x14ac:dyDescent="0.25">
      <c r="B159" s="65"/>
      <c r="C159" s="643" t="s">
        <v>153</v>
      </c>
      <c r="D159" s="66" t="s">
        <v>23</v>
      </c>
      <c r="E159" s="294" t="s">
        <v>154</v>
      </c>
      <c r="F159" s="295" t="s">
        <v>470</v>
      </c>
      <c r="G159" s="296" t="s">
        <v>471</v>
      </c>
      <c r="H159" s="294">
        <v>3082</v>
      </c>
      <c r="I159" s="66">
        <v>9</v>
      </c>
      <c r="J159" s="66"/>
      <c r="K159" s="361">
        <v>117.18</v>
      </c>
      <c r="L159" s="66"/>
      <c r="M159" s="66">
        <v>400</v>
      </c>
      <c r="N159" s="66"/>
      <c r="O159" s="66"/>
      <c r="P159" s="66"/>
      <c r="Q159" s="66"/>
      <c r="R159" s="66"/>
    </row>
    <row r="160" spans="2:18" x14ac:dyDescent="0.25">
      <c r="B160" s="67"/>
      <c r="C160" s="644"/>
      <c r="D160" s="68" t="s">
        <v>26</v>
      </c>
      <c r="E160" s="297" t="s">
        <v>154</v>
      </c>
      <c r="F160" s="298"/>
      <c r="G160" s="298"/>
      <c r="H160" s="297">
        <v>3082</v>
      </c>
      <c r="I160" s="68">
        <v>9</v>
      </c>
      <c r="J160" s="68"/>
      <c r="K160" s="362"/>
      <c r="L160" s="68"/>
      <c r="M160" s="68"/>
      <c r="N160" s="68"/>
      <c r="O160" s="68"/>
      <c r="P160" s="68"/>
      <c r="Q160" s="68"/>
      <c r="R160" s="68"/>
    </row>
    <row r="161" spans="2:18" x14ac:dyDescent="0.25">
      <c r="B161" s="69"/>
      <c r="C161" s="645"/>
      <c r="D161" s="70" t="s">
        <v>27</v>
      </c>
      <c r="E161" s="70" t="s">
        <v>154</v>
      </c>
      <c r="F161" s="299"/>
      <c r="G161" s="299"/>
      <c r="H161" s="70">
        <v>3077</v>
      </c>
      <c r="I161" s="70">
        <v>9</v>
      </c>
      <c r="J161" s="70"/>
      <c r="K161" s="363"/>
      <c r="L161" s="70"/>
      <c r="M161" s="70"/>
      <c r="N161" s="70"/>
      <c r="O161" s="70"/>
      <c r="P161" s="70"/>
      <c r="Q161" s="70"/>
      <c r="R161" s="70"/>
    </row>
    <row r="162" spans="2:18" ht="75" x14ac:dyDescent="0.25">
      <c r="B162" s="65"/>
      <c r="C162" s="72" t="s">
        <v>155</v>
      </c>
      <c r="D162" s="66" t="s">
        <v>27</v>
      </c>
      <c r="E162" s="294" t="s">
        <v>156</v>
      </c>
      <c r="F162" s="296" t="s">
        <v>472</v>
      </c>
      <c r="G162" s="295"/>
      <c r="H162" s="294" t="s">
        <v>85</v>
      </c>
      <c r="I162" s="66"/>
      <c r="J162" s="66"/>
      <c r="K162" s="361" t="s">
        <v>392</v>
      </c>
      <c r="L162" s="66"/>
      <c r="M162" s="11" t="s">
        <v>392</v>
      </c>
      <c r="N162" s="66"/>
      <c r="O162" s="66"/>
      <c r="P162" s="66"/>
      <c r="Q162" s="66"/>
      <c r="R162" s="66"/>
    </row>
    <row r="163" spans="2:18" s="274" customFormat="1" ht="30" x14ac:dyDescent="0.25">
      <c r="B163" s="300"/>
      <c r="C163" s="301" t="s">
        <v>473</v>
      </c>
      <c r="D163" s="302" t="s">
        <v>474</v>
      </c>
      <c r="E163" s="303" t="s">
        <v>475</v>
      </c>
      <c r="F163" s="291" t="s">
        <v>476</v>
      </c>
      <c r="G163" s="304" t="s">
        <v>477</v>
      </c>
      <c r="H163" s="303"/>
      <c r="I163" s="302"/>
      <c r="J163" s="302"/>
      <c r="K163" s="354">
        <v>12675</v>
      </c>
      <c r="L163" s="302"/>
      <c r="M163" s="305" t="s">
        <v>392</v>
      </c>
      <c r="N163" s="306"/>
      <c r="O163" s="306"/>
      <c r="P163" s="306"/>
      <c r="Q163" s="306"/>
      <c r="R163" s="306"/>
    </row>
    <row r="164" spans="2:18" x14ac:dyDescent="0.25">
      <c r="B164" s="73" t="s">
        <v>157</v>
      </c>
      <c r="C164" s="307" t="s">
        <v>158</v>
      </c>
      <c r="D164" s="308"/>
      <c r="E164" s="309"/>
      <c r="F164" s="310"/>
      <c r="G164" s="310"/>
      <c r="H164" s="309"/>
      <c r="I164" s="308"/>
      <c r="J164" s="311"/>
      <c r="K164" s="364">
        <f>SUM(K165:K177)</f>
        <v>236487.5</v>
      </c>
      <c r="L164" s="312">
        <f t="shared" ref="L164:R164" si="9">SUM(L165:L177)</f>
        <v>0</v>
      </c>
      <c r="M164" s="312">
        <f t="shared" si="9"/>
        <v>0</v>
      </c>
      <c r="N164" s="312">
        <f t="shared" si="9"/>
        <v>0</v>
      </c>
      <c r="O164" s="312">
        <f t="shared" si="9"/>
        <v>0</v>
      </c>
      <c r="P164" s="312">
        <f t="shared" si="9"/>
        <v>0</v>
      </c>
      <c r="Q164" s="312">
        <f t="shared" si="9"/>
        <v>0</v>
      </c>
      <c r="R164" s="312">
        <f t="shared" si="9"/>
        <v>0</v>
      </c>
    </row>
    <row r="165" spans="2:18" ht="60" x14ac:dyDescent="0.25">
      <c r="B165" s="75"/>
      <c r="C165" s="626" t="s">
        <v>159</v>
      </c>
      <c r="D165" s="45" t="s">
        <v>23</v>
      </c>
      <c r="E165" s="281" t="s">
        <v>160</v>
      </c>
      <c r="F165" s="260" t="s">
        <v>478</v>
      </c>
      <c r="G165" s="282" t="s">
        <v>479</v>
      </c>
      <c r="H165" s="281" t="s">
        <v>85</v>
      </c>
      <c r="I165" s="45"/>
      <c r="J165" s="45"/>
      <c r="K165" s="357">
        <v>8530</v>
      </c>
      <c r="L165" s="45"/>
      <c r="M165" s="11" t="s">
        <v>392</v>
      </c>
      <c r="N165" s="45"/>
      <c r="O165" s="45"/>
      <c r="P165" s="45"/>
      <c r="Q165" s="45"/>
      <c r="R165" s="45"/>
    </row>
    <row r="166" spans="2:18" x14ac:dyDescent="0.25">
      <c r="B166" s="76"/>
      <c r="C166" s="627"/>
      <c r="D166" s="46" t="s">
        <v>26</v>
      </c>
      <c r="E166" s="283" t="s">
        <v>160</v>
      </c>
      <c r="F166" s="284"/>
      <c r="G166" s="284"/>
      <c r="H166" s="283" t="s">
        <v>85</v>
      </c>
      <c r="I166" s="46"/>
      <c r="J166" s="46"/>
      <c r="K166" s="358"/>
      <c r="L166" s="46"/>
      <c r="M166" s="46"/>
      <c r="N166" s="46"/>
      <c r="O166" s="46"/>
      <c r="P166" s="46"/>
      <c r="Q166" s="46"/>
      <c r="R166" s="46"/>
    </row>
    <row r="167" spans="2:18" x14ac:dyDescent="0.25">
      <c r="B167" s="76"/>
      <c r="C167" s="627"/>
      <c r="D167" s="46" t="s">
        <v>27</v>
      </c>
      <c r="E167" s="283" t="s">
        <v>160</v>
      </c>
      <c r="F167" s="284"/>
      <c r="G167" s="284"/>
      <c r="H167" s="283" t="s">
        <v>85</v>
      </c>
      <c r="I167" s="46"/>
      <c r="J167" s="46"/>
      <c r="K167" s="358"/>
      <c r="L167" s="46"/>
      <c r="M167" s="46"/>
      <c r="N167" s="46"/>
      <c r="O167" s="46"/>
      <c r="P167" s="46"/>
      <c r="Q167" s="46"/>
      <c r="R167" s="46"/>
    </row>
    <row r="168" spans="2:18" ht="45" x14ac:dyDescent="0.25">
      <c r="B168" s="60"/>
      <c r="C168" s="626" t="s">
        <v>161</v>
      </c>
      <c r="D168" s="45" t="s">
        <v>23</v>
      </c>
      <c r="E168" s="281" t="s">
        <v>162</v>
      </c>
      <c r="F168" s="260" t="s">
        <v>480</v>
      </c>
      <c r="G168" s="282" t="s">
        <v>481</v>
      </c>
      <c r="H168" s="281" t="s">
        <v>85</v>
      </c>
      <c r="I168" s="45"/>
      <c r="J168" s="45"/>
      <c r="K168" s="357">
        <v>67534</v>
      </c>
      <c r="L168" s="45"/>
      <c r="M168" s="11" t="s">
        <v>392</v>
      </c>
      <c r="N168" s="45"/>
      <c r="O168" s="45"/>
      <c r="P168" s="45"/>
      <c r="Q168" s="45"/>
      <c r="R168" s="45"/>
    </row>
    <row r="169" spans="2:18" x14ac:dyDescent="0.25">
      <c r="B169" s="61"/>
      <c r="C169" s="627"/>
      <c r="D169" s="46" t="s">
        <v>26</v>
      </c>
      <c r="E169" s="283" t="s">
        <v>162</v>
      </c>
      <c r="F169" s="284"/>
      <c r="G169" s="284"/>
      <c r="H169" s="283" t="s">
        <v>85</v>
      </c>
      <c r="I169" s="46"/>
      <c r="J169" s="46"/>
      <c r="K169" s="358"/>
      <c r="L169" s="46"/>
      <c r="M169" s="46"/>
      <c r="N169" s="46"/>
      <c r="O169" s="46"/>
      <c r="P169" s="46"/>
      <c r="Q169" s="46"/>
      <c r="R169" s="46"/>
    </row>
    <row r="170" spans="2:18" x14ac:dyDescent="0.25">
      <c r="B170" s="62"/>
      <c r="C170" s="628"/>
      <c r="D170" s="50" t="s">
        <v>27</v>
      </c>
      <c r="E170" s="288" t="s">
        <v>162</v>
      </c>
      <c r="F170" s="289"/>
      <c r="G170" s="289"/>
      <c r="H170" s="288" t="s">
        <v>85</v>
      </c>
      <c r="I170" s="50"/>
      <c r="J170" s="50"/>
      <c r="K170" s="359"/>
      <c r="L170" s="50"/>
      <c r="M170" s="50"/>
      <c r="N170" s="50"/>
      <c r="O170" s="50"/>
      <c r="P170" s="50"/>
      <c r="Q170" s="50"/>
      <c r="R170" s="50"/>
    </row>
    <row r="171" spans="2:18" s="480" customFormat="1" ht="30" x14ac:dyDescent="0.25">
      <c r="B171" s="474"/>
      <c r="C171" s="490" t="s">
        <v>647</v>
      </c>
      <c r="D171" s="491" t="s">
        <v>483</v>
      </c>
      <c r="E171" s="577" t="s">
        <v>331</v>
      </c>
      <c r="F171" s="578" t="s">
        <v>484</v>
      </c>
      <c r="G171" s="579" t="s">
        <v>482</v>
      </c>
      <c r="H171" s="577"/>
      <c r="I171" s="491"/>
      <c r="J171" s="491"/>
      <c r="K171" s="576">
        <v>114727</v>
      </c>
      <c r="L171" s="491"/>
      <c r="M171" s="482" t="s">
        <v>392</v>
      </c>
      <c r="N171" s="491"/>
      <c r="O171" s="491"/>
      <c r="P171" s="491"/>
      <c r="Q171" s="491"/>
      <c r="R171" s="491"/>
    </row>
    <row r="172" spans="2:18" x14ac:dyDescent="0.25">
      <c r="B172" s="60"/>
      <c r="C172" s="626" t="s">
        <v>163</v>
      </c>
      <c r="D172" s="45" t="s">
        <v>23</v>
      </c>
      <c r="E172" s="281" t="s">
        <v>164</v>
      </c>
      <c r="F172" s="260"/>
      <c r="G172" s="260"/>
      <c r="H172" s="281">
        <v>3082</v>
      </c>
      <c r="I172" s="45">
        <v>9</v>
      </c>
      <c r="J172" s="45"/>
      <c r="K172" s="357"/>
      <c r="L172" s="45"/>
      <c r="M172" s="45"/>
      <c r="N172" s="45"/>
      <c r="O172" s="45"/>
      <c r="P172" s="45"/>
      <c r="Q172" s="45"/>
      <c r="R172" s="45"/>
    </row>
    <row r="173" spans="2:18" x14ac:dyDescent="0.25">
      <c r="B173" s="61"/>
      <c r="C173" s="627"/>
      <c r="D173" s="46" t="s">
        <v>26</v>
      </c>
      <c r="E173" s="283" t="s">
        <v>164</v>
      </c>
      <c r="F173" s="284"/>
      <c r="G173" s="284"/>
      <c r="H173" s="283">
        <v>3082</v>
      </c>
      <c r="I173" s="46">
        <v>9</v>
      </c>
      <c r="J173" s="46"/>
      <c r="K173" s="358"/>
      <c r="L173" s="46"/>
      <c r="M173" s="46"/>
      <c r="N173" s="46"/>
      <c r="O173" s="46"/>
      <c r="P173" s="46"/>
      <c r="Q173" s="46"/>
      <c r="R173" s="46"/>
    </row>
    <row r="174" spans="2:18" x14ac:dyDescent="0.25">
      <c r="B174" s="62"/>
      <c r="C174" s="628"/>
      <c r="D174" s="50" t="s">
        <v>27</v>
      </c>
      <c r="E174" s="288" t="s">
        <v>164</v>
      </c>
      <c r="F174" s="289"/>
      <c r="G174" s="289"/>
      <c r="H174" s="288">
        <v>3077</v>
      </c>
      <c r="I174" s="50">
        <v>9</v>
      </c>
      <c r="J174" s="50"/>
      <c r="K174" s="359"/>
      <c r="L174" s="50"/>
      <c r="M174" s="50"/>
      <c r="N174" s="50"/>
      <c r="O174" s="50"/>
      <c r="P174" s="50"/>
      <c r="Q174" s="50"/>
      <c r="R174" s="50"/>
    </row>
    <row r="175" spans="2:18" ht="60" x14ac:dyDescent="0.25">
      <c r="B175" s="60"/>
      <c r="C175" s="626" t="s">
        <v>165</v>
      </c>
      <c r="D175" s="45" t="s">
        <v>23</v>
      </c>
      <c r="E175" s="281" t="s">
        <v>166</v>
      </c>
      <c r="F175" s="260" t="s">
        <v>485</v>
      </c>
      <c r="G175" s="282" t="s">
        <v>486</v>
      </c>
      <c r="H175" s="281" t="s">
        <v>85</v>
      </c>
      <c r="I175" s="45"/>
      <c r="J175" s="45"/>
      <c r="K175" s="357">
        <f>3078.58+42617.92</f>
        <v>45696.5</v>
      </c>
      <c r="L175" s="45"/>
      <c r="M175" s="11" t="s">
        <v>392</v>
      </c>
      <c r="N175" s="45"/>
      <c r="O175" s="45"/>
      <c r="P175" s="45"/>
      <c r="Q175" s="45"/>
      <c r="R175" s="45"/>
    </row>
    <row r="176" spans="2:18" ht="75" x14ac:dyDescent="0.25">
      <c r="B176" s="61"/>
      <c r="C176" s="627"/>
      <c r="D176" s="46" t="s">
        <v>26</v>
      </c>
      <c r="E176" s="283" t="s">
        <v>166</v>
      </c>
      <c r="F176" s="284"/>
      <c r="G176" s="313" t="s">
        <v>487</v>
      </c>
      <c r="H176" s="283" t="s">
        <v>85</v>
      </c>
      <c r="I176" s="46"/>
      <c r="J176" s="46"/>
      <c r="K176" s="358"/>
      <c r="L176" s="46"/>
      <c r="M176" s="46"/>
      <c r="N176" s="46"/>
      <c r="O176" s="46"/>
      <c r="P176" s="46"/>
      <c r="Q176" s="46"/>
      <c r="R176" s="46"/>
    </row>
    <row r="177" spans="2:18" x14ac:dyDescent="0.25">
      <c r="B177" s="62"/>
      <c r="C177" s="628"/>
      <c r="D177" s="50" t="s">
        <v>27</v>
      </c>
      <c r="E177" s="288" t="s">
        <v>166</v>
      </c>
      <c r="F177" s="289"/>
      <c r="G177" s="289"/>
      <c r="H177" s="288" t="s">
        <v>85</v>
      </c>
      <c r="I177" s="50"/>
      <c r="J177" s="50"/>
      <c r="K177" s="359"/>
      <c r="L177" s="50"/>
      <c r="M177" s="50"/>
      <c r="N177" s="50"/>
      <c r="O177" s="50"/>
      <c r="P177" s="50"/>
      <c r="Q177" s="50"/>
      <c r="R177" s="50"/>
    </row>
    <row r="178" spans="2:18" x14ac:dyDescent="0.25">
      <c r="B178" s="77" t="s">
        <v>23</v>
      </c>
      <c r="C178" s="74" t="s">
        <v>167</v>
      </c>
      <c r="D178" s="42"/>
      <c r="E178" s="278"/>
      <c r="F178" s="279"/>
      <c r="G178" s="279"/>
      <c r="H178" s="278"/>
      <c r="I178" s="42"/>
      <c r="J178" s="43"/>
      <c r="K178" s="355">
        <f>SUM(K179:K182)</f>
        <v>32888.959999999999</v>
      </c>
      <c r="L178" s="280">
        <f t="shared" ref="L178:R178" si="10">SUM(L179:L182)</f>
        <v>0</v>
      </c>
      <c r="M178" s="280">
        <f t="shared" si="10"/>
        <v>0</v>
      </c>
      <c r="N178" s="280">
        <f t="shared" si="10"/>
        <v>0</v>
      </c>
      <c r="O178" s="280">
        <f t="shared" si="10"/>
        <v>0</v>
      </c>
      <c r="P178" s="280">
        <f t="shared" si="10"/>
        <v>0</v>
      </c>
      <c r="Q178" s="280">
        <f t="shared" si="10"/>
        <v>0</v>
      </c>
      <c r="R178" s="280">
        <f t="shared" si="10"/>
        <v>0</v>
      </c>
    </row>
    <row r="179" spans="2:18" ht="45" x14ac:dyDescent="0.25">
      <c r="B179" s="60"/>
      <c r="C179" s="626" t="s">
        <v>168</v>
      </c>
      <c r="D179" s="26" t="s">
        <v>23</v>
      </c>
      <c r="E179" s="26" t="s">
        <v>169</v>
      </c>
      <c r="F179" s="246" t="s">
        <v>488</v>
      </c>
      <c r="G179" s="245" t="s">
        <v>167</v>
      </c>
      <c r="H179" s="26" t="s">
        <v>85</v>
      </c>
      <c r="I179" s="26"/>
      <c r="J179" s="26"/>
      <c r="K179" s="346">
        <v>32888.959999999999</v>
      </c>
      <c r="L179" s="26"/>
      <c r="M179" s="11" t="s">
        <v>392</v>
      </c>
      <c r="N179" s="26"/>
      <c r="O179" s="26"/>
      <c r="P179" s="26"/>
      <c r="Q179" s="26"/>
      <c r="R179" s="26"/>
    </row>
    <row r="180" spans="2:18" x14ac:dyDescent="0.25">
      <c r="B180" s="62"/>
      <c r="C180" s="628"/>
      <c r="D180" s="30" t="s">
        <v>26</v>
      </c>
      <c r="E180" s="30" t="s">
        <v>169</v>
      </c>
      <c r="F180" s="256"/>
      <c r="G180" s="256"/>
      <c r="H180" s="30" t="s">
        <v>85</v>
      </c>
      <c r="I180" s="30"/>
      <c r="J180" s="30"/>
      <c r="K180" s="348"/>
      <c r="L180" s="30"/>
      <c r="M180" s="30"/>
      <c r="N180" s="30"/>
      <c r="O180" s="30"/>
      <c r="P180" s="30"/>
      <c r="Q180" s="30"/>
      <c r="R180" s="30"/>
    </row>
    <row r="181" spans="2:18" x14ac:dyDescent="0.25">
      <c r="B181" s="60"/>
      <c r="C181" s="626" t="s">
        <v>170</v>
      </c>
      <c r="D181" s="26" t="s">
        <v>23</v>
      </c>
      <c r="E181" s="26" t="s">
        <v>171</v>
      </c>
      <c r="F181" s="314"/>
      <c r="G181" s="314"/>
      <c r="H181" s="26" t="s">
        <v>85</v>
      </c>
      <c r="I181" s="26"/>
      <c r="J181" s="26"/>
      <c r="K181" s="342" t="s">
        <v>392</v>
      </c>
      <c r="L181" s="26"/>
      <c r="M181" s="11" t="s">
        <v>392</v>
      </c>
      <c r="N181" s="26"/>
      <c r="O181" s="26"/>
      <c r="P181" s="26"/>
      <c r="Q181" s="26"/>
      <c r="R181" s="26"/>
    </row>
    <row r="182" spans="2:18" x14ac:dyDescent="0.25">
      <c r="B182" s="62"/>
      <c r="C182" s="628"/>
      <c r="D182" s="30" t="s">
        <v>26</v>
      </c>
      <c r="E182" s="30" t="s">
        <v>171</v>
      </c>
      <c r="F182" s="256"/>
      <c r="G182" s="256"/>
      <c r="H182" s="30" t="s">
        <v>85</v>
      </c>
      <c r="I182" s="30"/>
      <c r="J182" s="30"/>
      <c r="K182" s="348"/>
      <c r="L182" s="30"/>
      <c r="M182" s="30"/>
      <c r="N182" s="30"/>
      <c r="O182" s="30"/>
      <c r="P182" s="30"/>
      <c r="Q182" s="30"/>
      <c r="R182" s="30"/>
    </row>
    <row r="183" spans="2:18" x14ac:dyDescent="0.25">
      <c r="B183" s="77" t="s">
        <v>172</v>
      </c>
      <c r="C183" s="74" t="s">
        <v>173</v>
      </c>
      <c r="D183" s="42"/>
      <c r="E183" s="278"/>
      <c r="F183" s="279"/>
      <c r="G183" s="279"/>
      <c r="H183" s="278"/>
      <c r="I183" s="42"/>
      <c r="J183" s="43"/>
      <c r="K183" s="355">
        <f>SUM(K184:K213)</f>
        <v>3180.9429999999998</v>
      </c>
      <c r="L183" s="280">
        <f t="shared" ref="L183:R183" si="11">SUM(L184:L213)</f>
        <v>1095.9000000000001</v>
      </c>
      <c r="M183" s="280">
        <f t="shared" si="11"/>
        <v>600</v>
      </c>
      <c r="N183" s="280">
        <f t="shared" si="11"/>
        <v>0</v>
      </c>
      <c r="O183" s="280">
        <f t="shared" si="11"/>
        <v>0</v>
      </c>
      <c r="P183" s="280">
        <f t="shared" si="11"/>
        <v>0</v>
      </c>
      <c r="Q183" s="280">
        <f t="shared" si="11"/>
        <v>0</v>
      </c>
      <c r="R183" s="280">
        <f t="shared" si="11"/>
        <v>0</v>
      </c>
    </row>
    <row r="184" spans="2:18" x14ac:dyDescent="0.25">
      <c r="B184" s="60"/>
      <c r="C184" s="626" t="s">
        <v>174</v>
      </c>
      <c r="D184" s="45" t="s">
        <v>23</v>
      </c>
      <c r="E184" s="281" t="s">
        <v>175</v>
      </c>
      <c r="F184" s="260" t="s">
        <v>489</v>
      </c>
      <c r="G184" s="260" t="s">
        <v>490</v>
      </c>
      <c r="H184" s="281">
        <v>2315</v>
      </c>
      <c r="I184" s="45">
        <v>9</v>
      </c>
      <c r="J184" s="45" t="s">
        <v>131</v>
      </c>
      <c r="K184" s="357">
        <v>63.44</v>
      </c>
      <c r="L184" s="45">
        <v>10.9</v>
      </c>
      <c r="M184" s="11" t="s">
        <v>392</v>
      </c>
      <c r="N184" s="45"/>
      <c r="O184" s="45"/>
      <c r="P184" s="45"/>
      <c r="Q184" s="45"/>
      <c r="R184" s="45"/>
    </row>
    <row r="185" spans="2:18" x14ac:dyDescent="0.25">
      <c r="B185" s="61"/>
      <c r="C185" s="627"/>
      <c r="D185" s="46" t="s">
        <v>26</v>
      </c>
      <c r="E185" s="283" t="s">
        <v>175</v>
      </c>
      <c r="F185" s="284"/>
      <c r="G185" s="284"/>
      <c r="H185" s="283">
        <v>2315</v>
      </c>
      <c r="I185" s="46">
        <v>9</v>
      </c>
      <c r="J185" s="46" t="s">
        <v>131</v>
      </c>
      <c r="K185" s="358"/>
      <c r="L185" s="46"/>
      <c r="M185" s="46"/>
      <c r="N185" s="46"/>
      <c r="O185" s="46"/>
      <c r="P185" s="46"/>
      <c r="Q185" s="46"/>
      <c r="R185" s="46"/>
    </row>
    <row r="186" spans="2:18" x14ac:dyDescent="0.25">
      <c r="B186" s="62"/>
      <c r="C186" s="628"/>
      <c r="D186" s="50" t="s">
        <v>27</v>
      </c>
      <c r="E186" s="288" t="s">
        <v>175</v>
      </c>
      <c r="F186" s="289"/>
      <c r="G186" s="289"/>
      <c r="H186" s="288">
        <v>2315</v>
      </c>
      <c r="I186" s="50">
        <v>9</v>
      </c>
      <c r="J186" s="50" t="s">
        <v>131</v>
      </c>
      <c r="K186" s="359"/>
      <c r="L186" s="50"/>
      <c r="M186" s="50"/>
      <c r="N186" s="50"/>
      <c r="O186" s="50"/>
      <c r="P186" s="50"/>
      <c r="Q186" s="50"/>
      <c r="R186" s="50"/>
    </row>
    <row r="187" spans="2:18" x14ac:dyDescent="0.25">
      <c r="B187" s="60"/>
      <c r="C187" s="626" t="s">
        <v>176</v>
      </c>
      <c r="D187" s="45" t="s">
        <v>23</v>
      </c>
      <c r="E187" s="281" t="s">
        <v>177</v>
      </c>
      <c r="F187" s="260" t="s">
        <v>491</v>
      </c>
      <c r="G187" s="260"/>
      <c r="H187" s="281">
        <v>2315</v>
      </c>
      <c r="I187" s="45">
        <v>9</v>
      </c>
      <c r="J187" s="45" t="s">
        <v>131</v>
      </c>
      <c r="K187" s="357" t="s">
        <v>392</v>
      </c>
      <c r="L187" s="45"/>
      <c r="M187" s="11" t="s">
        <v>392</v>
      </c>
      <c r="N187" s="45"/>
      <c r="O187" s="45"/>
      <c r="P187" s="45"/>
      <c r="Q187" s="45"/>
      <c r="R187" s="45"/>
    </row>
    <row r="188" spans="2:18" x14ac:dyDescent="0.25">
      <c r="B188" s="61"/>
      <c r="C188" s="627"/>
      <c r="D188" s="46" t="s">
        <v>26</v>
      </c>
      <c r="E188" s="283" t="s">
        <v>177</v>
      </c>
      <c r="F188" s="284"/>
      <c r="G188" s="284"/>
      <c r="H188" s="283">
        <v>2315</v>
      </c>
      <c r="I188" s="46">
        <v>9</v>
      </c>
      <c r="J188" s="46" t="s">
        <v>131</v>
      </c>
      <c r="K188" s="358"/>
      <c r="L188" s="46"/>
      <c r="M188" s="46"/>
      <c r="N188" s="46"/>
      <c r="O188" s="46"/>
      <c r="P188" s="46"/>
      <c r="Q188" s="46"/>
      <c r="R188" s="46"/>
    </row>
    <row r="189" spans="2:18" x14ac:dyDescent="0.25">
      <c r="B189" s="62"/>
      <c r="C189" s="628"/>
      <c r="D189" s="50" t="s">
        <v>27</v>
      </c>
      <c r="E189" s="288" t="s">
        <v>177</v>
      </c>
      <c r="F189" s="289"/>
      <c r="G189" s="289"/>
      <c r="H189" s="288">
        <v>2315</v>
      </c>
      <c r="I189" s="50">
        <v>9</v>
      </c>
      <c r="J189" s="50" t="s">
        <v>131</v>
      </c>
      <c r="K189" s="359"/>
      <c r="L189" s="50"/>
      <c r="M189" s="50"/>
      <c r="N189" s="50"/>
      <c r="O189" s="50"/>
      <c r="P189" s="50"/>
      <c r="Q189" s="50"/>
      <c r="R189" s="50"/>
    </row>
    <row r="190" spans="2:18" x14ac:dyDescent="0.25">
      <c r="B190" s="60"/>
      <c r="C190" s="626" t="s">
        <v>178</v>
      </c>
      <c r="D190" s="45" t="s">
        <v>23</v>
      </c>
      <c r="E190" s="281" t="s">
        <v>179</v>
      </c>
      <c r="F190" s="260" t="s">
        <v>491</v>
      </c>
      <c r="G190" s="260"/>
      <c r="H190" s="281">
        <v>3082</v>
      </c>
      <c r="I190" s="45">
        <v>9</v>
      </c>
      <c r="J190" s="45"/>
      <c r="K190" s="357" t="s">
        <v>392</v>
      </c>
      <c r="L190" s="45"/>
      <c r="M190" s="11" t="s">
        <v>392</v>
      </c>
      <c r="N190" s="45"/>
      <c r="O190" s="45"/>
      <c r="P190" s="45"/>
      <c r="Q190" s="45"/>
      <c r="R190" s="45"/>
    </row>
    <row r="191" spans="2:18" x14ac:dyDescent="0.25">
      <c r="B191" s="61"/>
      <c r="C191" s="627"/>
      <c r="D191" s="46" t="s">
        <v>26</v>
      </c>
      <c r="E191" s="283" t="s">
        <v>179</v>
      </c>
      <c r="F191" s="284"/>
      <c r="G191" s="284"/>
      <c r="H191" s="283">
        <v>3082</v>
      </c>
      <c r="I191" s="46">
        <v>9</v>
      </c>
      <c r="J191" s="46"/>
      <c r="K191" s="358"/>
      <c r="L191" s="46"/>
      <c r="M191" s="46"/>
      <c r="N191" s="46"/>
      <c r="O191" s="46"/>
      <c r="P191" s="46"/>
      <c r="Q191" s="46"/>
      <c r="R191" s="46"/>
    </row>
    <row r="192" spans="2:18" x14ac:dyDescent="0.25">
      <c r="B192" s="62"/>
      <c r="C192" s="628"/>
      <c r="D192" s="50" t="s">
        <v>27</v>
      </c>
      <c r="E192" s="288" t="s">
        <v>179</v>
      </c>
      <c r="F192" s="289"/>
      <c r="G192" s="289"/>
      <c r="H192" s="288">
        <v>3077</v>
      </c>
      <c r="I192" s="50">
        <v>9</v>
      </c>
      <c r="J192" s="50"/>
      <c r="K192" s="359"/>
      <c r="L192" s="50"/>
      <c r="M192" s="50"/>
      <c r="N192" s="50"/>
      <c r="O192" s="50"/>
      <c r="P192" s="50"/>
      <c r="Q192" s="50"/>
      <c r="R192" s="50"/>
    </row>
    <row r="193" spans="2:18" x14ac:dyDescent="0.25">
      <c r="B193" s="60"/>
      <c r="C193" s="626" t="s">
        <v>180</v>
      </c>
      <c r="D193" s="45" t="s">
        <v>23</v>
      </c>
      <c r="E193" s="281" t="s">
        <v>181</v>
      </c>
      <c r="F193" s="260" t="s">
        <v>492</v>
      </c>
      <c r="G193" s="260" t="s">
        <v>493</v>
      </c>
      <c r="H193" s="281">
        <v>2810</v>
      </c>
      <c r="I193" s="45">
        <v>6.1</v>
      </c>
      <c r="J193" s="45" t="s">
        <v>25</v>
      </c>
      <c r="K193" s="357">
        <v>2666.2429999999999</v>
      </c>
      <c r="L193" s="45">
        <v>1085</v>
      </c>
      <c r="M193" s="11" t="s">
        <v>392</v>
      </c>
      <c r="N193" s="45"/>
      <c r="O193" s="45"/>
      <c r="P193" s="45"/>
      <c r="Q193" s="45"/>
      <c r="R193" s="45"/>
    </row>
    <row r="194" spans="2:18" x14ac:dyDescent="0.25">
      <c r="B194" s="61"/>
      <c r="C194" s="627"/>
      <c r="D194" s="46" t="s">
        <v>26</v>
      </c>
      <c r="E194" s="283" t="s">
        <v>181</v>
      </c>
      <c r="F194" s="284"/>
      <c r="G194" s="284"/>
      <c r="H194" s="283">
        <v>2810</v>
      </c>
      <c r="I194" s="46">
        <v>6.1</v>
      </c>
      <c r="J194" s="46" t="s">
        <v>25</v>
      </c>
      <c r="K194" s="358"/>
      <c r="L194" s="46"/>
      <c r="M194" s="46"/>
      <c r="N194" s="46"/>
      <c r="O194" s="46"/>
      <c r="P194" s="46"/>
      <c r="Q194" s="46"/>
      <c r="R194" s="46"/>
    </row>
    <row r="195" spans="2:18" x14ac:dyDescent="0.25">
      <c r="B195" s="62"/>
      <c r="C195" s="628"/>
      <c r="D195" s="50" t="s">
        <v>27</v>
      </c>
      <c r="E195" s="288" t="s">
        <v>181</v>
      </c>
      <c r="F195" s="289"/>
      <c r="G195" s="289"/>
      <c r="H195" s="288">
        <v>2811</v>
      </c>
      <c r="I195" s="50">
        <v>6.1</v>
      </c>
      <c r="J195" s="50" t="s">
        <v>25</v>
      </c>
      <c r="K195" s="359"/>
      <c r="L195" s="50"/>
      <c r="M195" s="50"/>
      <c r="N195" s="50"/>
      <c r="O195" s="50"/>
      <c r="P195" s="50"/>
      <c r="Q195" s="50"/>
      <c r="R195" s="50"/>
    </row>
    <row r="196" spans="2:18" ht="45" x14ac:dyDescent="0.25">
      <c r="B196" s="60"/>
      <c r="C196" s="626" t="s">
        <v>182</v>
      </c>
      <c r="D196" s="45" t="s">
        <v>23</v>
      </c>
      <c r="E196" s="281" t="s">
        <v>183</v>
      </c>
      <c r="F196" s="260" t="s">
        <v>494</v>
      </c>
      <c r="G196" s="282" t="s">
        <v>495</v>
      </c>
      <c r="H196" s="281">
        <v>2821</v>
      </c>
      <c r="I196" s="45">
        <v>6.1</v>
      </c>
      <c r="J196" s="45" t="s">
        <v>64</v>
      </c>
      <c r="K196" s="357">
        <v>0</v>
      </c>
      <c r="L196" s="45"/>
      <c r="M196" s="11" t="s">
        <v>392</v>
      </c>
      <c r="N196" s="45"/>
      <c r="O196" s="45"/>
      <c r="P196" s="45"/>
      <c r="Q196" s="45"/>
      <c r="R196" s="45"/>
    </row>
    <row r="197" spans="2:18" x14ac:dyDescent="0.25">
      <c r="B197" s="61"/>
      <c r="C197" s="627"/>
      <c r="D197" s="46" t="s">
        <v>26</v>
      </c>
      <c r="E197" s="283" t="s">
        <v>183</v>
      </c>
      <c r="F197" s="284"/>
      <c r="G197" s="284"/>
      <c r="H197" s="283">
        <v>2821</v>
      </c>
      <c r="I197" s="46">
        <v>6.1</v>
      </c>
      <c r="J197" s="46" t="s">
        <v>64</v>
      </c>
      <c r="K197" s="358"/>
      <c r="L197" s="46"/>
      <c r="M197" s="46"/>
      <c r="N197" s="46"/>
      <c r="O197" s="46"/>
      <c r="P197" s="46"/>
      <c r="Q197" s="46"/>
      <c r="R197" s="46"/>
    </row>
    <row r="198" spans="2:18" x14ac:dyDescent="0.25">
      <c r="B198" s="61"/>
      <c r="C198" s="627"/>
      <c r="D198" s="46" t="s">
        <v>27</v>
      </c>
      <c r="E198" s="283" t="s">
        <v>183</v>
      </c>
      <c r="F198" s="284"/>
      <c r="G198" s="284"/>
      <c r="H198" s="283">
        <v>1671</v>
      </c>
      <c r="I198" s="46">
        <v>6.1</v>
      </c>
      <c r="J198" s="46" t="s">
        <v>131</v>
      </c>
      <c r="K198" s="358"/>
      <c r="L198" s="46"/>
      <c r="M198" s="46"/>
      <c r="N198" s="46"/>
      <c r="O198" s="46"/>
      <c r="P198" s="46"/>
      <c r="Q198" s="46"/>
      <c r="R198" s="46"/>
    </row>
    <row r="199" spans="2:18" ht="30" x14ac:dyDescent="0.25">
      <c r="B199" s="78"/>
      <c r="C199" s="626" t="s">
        <v>184</v>
      </c>
      <c r="D199" s="45" t="s">
        <v>23</v>
      </c>
      <c r="E199" s="281" t="s">
        <v>185</v>
      </c>
      <c r="F199" s="260" t="s">
        <v>496</v>
      </c>
      <c r="G199" s="282" t="s">
        <v>497</v>
      </c>
      <c r="H199" s="281">
        <v>2810</v>
      </c>
      <c r="I199" s="45">
        <v>6.1</v>
      </c>
      <c r="J199" s="45" t="s">
        <v>25</v>
      </c>
      <c r="K199" s="357">
        <v>22.71</v>
      </c>
      <c r="L199" s="45"/>
      <c r="M199" s="11" t="s">
        <v>392</v>
      </c>
      <c r="N199" s="45"/>
      <c r="O199" s="45"/>
      <c r="P199" s="45"/>
      <c r="Q199" s="45"/>
      <c r="R199" s="45"/>
    </row>
    <row r="200" spans="2:18" x14ac:dyDescent="0.25">
      <c r="B200" s="79"/>
      <c r="C200" s="627"/>
      <c r="D200" s="46" t="s">
        <v>26</v>
      </c>
      <c r="E200" s="283" t="s">
        <v>185</v>
      </c>
      <c r="F200" s="284"/>
      <c r="G200" s="284"/>
      <c r="H200" s="283">
        <v>2810</v>
      </c>
      <c r="I200" s="46">
        <v>6.1</v>
      </c>
      <c r="J200" s="46" t="s">
        <v>25</v>
      </c>
      <c r="K200" s="358"/>
      <c r="L200" s="46"/>
      <c r="M200" s="46"/>
      <c r="N200" s="46"/>
      <c r="O200" s="46"/>
      <c r="P200" s="46"/>
      <c r="Q200" s="46"/>
      <c r="R200" s="46"/>
    </row>
    <row r="201" spans="2:18" x14ac:dyDescent="0.25">
      <c r="B201" s="80"/>
      <c r="C201" s="628"/>
      <c r="D201" s="50" t="s">
        <v>27</v>
      </c>
      <c r="E201" s="288" t="s">
        <v>185</v>
      </c>
      <c r="F201" s="289"/>
      <c r="G201" s="289"/>
      <c r="H201" s="288">
        <v>2811</v>
      </c>
      <c r="I201" s="50">
        <v>6.1</v>
      </c>
      <c r="J201" s="50" t="s">
        <v>25</v>
      </c>
      <c r="K201" s="359"/>
      <c r="L201" s="50"/>
      <c r="M201" s="50"/>
      <c r="N201" s="50"/>
      <c r="O201" s="50"/>
      <c r="P201" s="50"/>
      <c r="Q201" s="50"/>
      <c r="R201" s="50"/>
    </row>
    <row r="202" spans="2:18" x14ac:dyDescent="0.25">
      <c r="B202" s="78"/>
      <c r="C202" s="626" t="s">
        <v>186</v>
      </c>
      <c r="D202" s="45" t="s">
        <v>23</v>
      </c>
      <c r="E202" s="281" t="s">
        <v>187</v>
      </c>
      <c r="F202" s="260" t="s">
        <v>498</v>
      </c>
      <c r="G202" s="260" t="s">
        <v>499</v>
      </c>
      <c r="H202" s="281">
        <v>2206</v>
      </c>
      <c r="I202" s="45">
        <v>6.1</v>
      </c>
      <c r="J202" s="45" t="s">
        <v>64</v>
      </c>
      <c r="K202" s="357">
        <v>30.75</v>
      </c>
      <c r="L202" s="45"/>
      <c r="M202" s="45">
        <v>600</v>
      </c>
      <c r="N202" s="45"/>
      <c r="O202" s="45"/>
      <c r="P202" s="45"/>
      <c r="Q202" s="45"/>
      <c r="R202" s="45"/>
    </row>
    <row r="203" spans="2:18" x14ac:dyDescent="0.25">
      <c r="B203" s="79"/>
      <c r="C203" s="627"/>
      <c r="D203" s="46" t="s">
        <v>26</v>
      </c>
      <c r="E203" s="283" t="s">
        <v>187</v>
      </c>
      <c r="F203" s="284"/>
      <c r="G203" s="284"/>
      <c r="H203" s="283">
        <v>2206</v>
      </c>
      <c r="I203" s="46">
        <v>6.1</v>
      </c>
      <c r="J203" s="46" t="s">
        <v>64</v>
      </c>
      <c r="K203" s="358"/>
      <c r="L203" s="46"/>
      <c r="M203" s="46"/>
      <c r="N203" s="46"/>
      <c r="O203" s="46"/>
      <c r="P203" s="46"/>
      <c r="Q203" s="46"/>
      <c r="R203" s="46"/>
    </row>
    <row r="204" spans="2:18" x14ac:dyDescent="0.25">
      <c r="B204" s="80"/>
      <c r="C204" s="628"/>
      <c r="D204" s="50" t="s">
        <v>27</v>
      </c>
      <c r="E204" s="288" t="s">
        <v>187</v>
      </c>
      <c r="F204" s="289"/>
      <c r="G204" s="289"/>
      <c r="H204" s="288">
        <v>2206</v>
      </c>
      <c r="I204" s="50">
        <v>6.1</v>
      </c>
      <c r="J204" s="50" t="s">
        <v>64</v>
      </c>
      <c r="K204" s="359"/>
      <c r="L204" s="50"/>
      <c r="M204" s="50"/>
      <c r="N204" s="50"/>
      <c r="O204" s="50"/>
      <c r="P204" s="50"/>
      <c r="Q204" s="50"/>
      <c r="R204" s="50"/>
    </row>
    <row r="205" spans="2:18" x14ac:dyDescent="0.25">
      <c r="B205" s="78"/>
      <c r="C205" s="626" t="s">
        <v>188</v>
      </c>
      <c r="D205" s="45" t="s">
        <v>23</v>
      </c>
      <c r="E205" s="281" t="s">
        <v>189</v>
      </c>
      <c r="F205" s="260" t="s">
        <v>437</v>
      </c>
      <c r="G205" s="260"/>
      <c r="H205" s="281" t="s">
        <v>33</v>
      </c>
      <c r="I205" s="45"/>
      <c r="J205" s="45"/>
      <c r="K205" s="357" t="s">
        <v>392</v>
      </c>
      <c r="L205" s="45"/>
      <c r="M205" s="11" t="s">
        <v>392</v>
      </c>
      <c r="N205" s="45"/>
      <c r="O205" s="45"/>
      <c r="P205" s="45"/>
      <c r="Q205" s="45"/>
      <c r="R205" s="45"/>
    </row>
    <row r="206" spans="2:18" x14ac:dyDescent="0.25">
      <c r="B206" s="79"/>
      <c r="C206" s="627"/>
      <c r="D206" s="46" t="s">
        <v>26</v>
      </c>
      <c r="E206" s="283" t="s">
        <v>189</v>
      </c>
      <c r="F206" s="284"/>
      <c r="G206" s="284"/>
      <c r="H206" s="283" t="s">
        <v>33</v>
      </c>
      <c r="I206" s="46"/>
      <c r="J206" s="46"/>
      <c r="K206" s="358"/>
      <c r="L206" s="46"/>
      <c r="M206" s="46"/>
      <c r="N206" s="46"/>
      <c r="O206" s="46"/>
      <c r="P206" s="46"/>
      <c r="Q206" s="46"/>
      <c r="R206" s="46"/>
    </row>
    <row r="207" spans="2:18" x14ac:dyDescent="0.25">
      <c r="B207" s="80"/>
      <c r="C207" s="628"/>
      <c r="D207" s="50" t="s">
        <v>27</v>
      </c>
      <c r="E207" s="288" t="s">
        <v>189</v>
      </c>
      <c r="F207" s="289"/>
      <c r="G207" s="289"/>
      <c r="H207" s="288" t="s">
        <v>33</v>
      </c>
      <c r="I207" s="50"/>
      <c r="J207" s="50"/>
      <c r="K207" s="359"/>
      <c r="L207" s="50"/>
      <c r="M207" s="50"/>
      <c r="N207" s="50"/>
      <c r="O207" s="50"/>
      <c r="P207" s="50"/>
      <c r="Q207" s="50"/>
      <c r="R207" s="50"/>
    </row>
    <row r="208" spans="2:18" ht="30" x14ac:dyDescent="0.25">
      <c r="B208" s="78"/>
      <c r="C208" s="626" t="s">
        <v>190</v>
      </c>
      <c r="D208" s="45" t="s">
        <v>23</v>
      </c>
      <c r="E208" s="281" t="s">
        <v>191</v>
      </c>
      <c r="F208" s="260" t="s">
        <v>500</v>
      </c>
      <c r="G208" s="282" t="s">
        <v>501</v>
      </c>
      <c r="H208" s="281">
        <v>3082</v>
      </c>
      <c r="I208" s="45">
        <v>9</v>
      </c>
      <c r="J208" s="45"/>
      <c r="K208" s="357">
        <f>218.67+34.05+143</f>
        <v>395.71999999999997</v>
      </c>
      <c r="L208" s="45"/>
      <c r="M208" s="11" t="s">
        <v>392</v>
      </c>
      <c r="N208" s="45"/>
      <c r="O208" s="45"/>
      <c r="P208" s="45"/>
      <c r="Q208" s="45"/>
      <c r="R208" s="45"/>
    </row>
    <row r="209" spans="2:18" ht="30" x14ac:dyDescent="0.25">
      <c r="B209" s="79"/>
      <c r="C209" s="627"/>
      <c r="D209" s="46" t="s">
        <v>26</v>
      </c>
      <c r="E209" s="283" t="s">
        <v>191</v>
      </c>
      <c r="F209" s="284"/>
      <c r="G209" s="313" t="s">
        <v>502</v>
      </c>
      <c r="H209" s="283">
        <v>3082</v>
      </c>
      <c r="I209" s="46">
        <v>9</v>
      </c>
      <c r="J209" s="46"/>
      <c r="K209" s="358"/>
      <c r="L209" s="46"/>
      <c r="M209" s="46"/>
      <c r="N209" s="46"/>
      <c r="O209" s="46"/>
      <c r="P209" s="46"/>
      <c r="Q209" s="46"/>
      <c r="R209" s="46"/>
    </row>
    <row r="210" spans="2:18" ht="30" x14ac:dyDescent="0.25">
      <c r="B210" s="80"/>
      <c r="C210" s="628"/>
      <c r="D210" s="50" t="s">
        <v>27</v>
      </c>
      <c r="E210" s="288" t="s">
        <v>191</v>
      </c>
      <c r="F210" s="289"/>
      <c r="G210" s="315" t="s">
        <v>503</v>
      </c>
      <c r="H210" s="288">
        <v>3077</v>
      </c>
      <c r="I210" s="50">
        <v>9</v>
      </c>
      <c r="J210" s="50"/>
      <c r="K210" s="359"/>
      <c r="L210" s="50"/>
      <c r="M210" s="50"/>
      <c r="N210" s="50"/>
      <c r="O210" s="50"/>
      <c r="P210" s="50"/>
      <c r="Q210" s="50"/>
      <c r="R210" s="50"/>
    </row>
    <row r="211" spans="2:18" ht="30" x14ac:dyDescent="0.25">
      <c r="B211" s="78"/>
      <c r="C211" s="626" t="s">
        <v>192</v>
      </c>
      <c r="D211" s="45" t="s">
        <v>23</v>
      </c>
      <c r="E211" s="281" t="s">
        <v>193</v>
      </c>
      <c r="F211" s="260" t="s">
        <v>504</v>
      </c>
      <c r="G211" s="282" t="s">
        <v>505</v>
      </c>
      <c r="H211" s="281">
        <v>3082</v>
      </c>
      <c r="I211" s="45">
        <v>9</v>
      </c>
      <c r="J211" s="45"/>
      <c r="K211" s="357">
        <v>2.08</v>
      </c>
      <c r="L211" s="45"/>
      <c r="M211" s="11" t="s">
        <v>392</v>
      </c>
      <c r="N211" s="45"/>
      <c r="O211" s="45"/>
      <c r="P211" s="45"/>
      <c r="Q211" s="45"/>
      <c r="R211" s="45"/>
    </row>
    <row r="212" spans="2:18" x14ac:dyDescent="0.25">
      <c r="B212" s="79"/>
      <c r="C212" s="627"/>
      <c r="D212" s="46" t="s">
        <v>26</v>
      </c>
      <c r="E212" s="283" t="s">
        <v>193</v>
      </c>
      <c r="F212" s="284"/>
      <c r="G212" s="284"/>
      <c r="H212" s="283">
        <v>3082</v>
      </c>
      <c r="I212" s="46">
        <v>9</v>
      </c>
      <c r="J212" s="46"/>
      <c r="K212" s="358"/>
      <c r="L212" s="46"/>
      <c r="M212" s="46"/>
      <c r="N212" s="46"/>
      <c r="O212" s="46"/>
      <c r="P212" s="46"/>
      <c r="Q212" s="46"/>
      <c r="R212" s="46"/>
    </row>
    <row r="213" spans="2:18" x14ac:dyDescent="0.25">
      <c r="B213" s="80"/>
      <c r="C213" s="628"/>
      <c r="D213" s="50" t="s">
        <v>27</v>
      </c>
      <c r="E213" s="288" t="s">
        <v>193</v>
      </c>
      <c r="F213" s="289"/>
      <c r="G213" s="289"/>
      <c r="H213" s="288">
        <v>3077</v>
      </c>
      <c r="I213" s="50">
        <v>9</v>
      </c>
      <c r="J213" s="50"/>
      <c r="K213" s="359"/>
      <c r="L213" s="50"/>
      <c r="M213" s="50"/>
      <c r="N213" s="50"/>
      <c r="O213" s="50"/>
      <c r="P213" s="50"/>
      <c r="Q213" s="50"/>
      <c r="R213" s="50"/>
    </row>
    <row r="214" spans="2:18" x14ac:dyDescent="0.25">
      <c r="B214" s="81" t="s">
        <v>194</v>
      </c>
      <c r="C214" s="82" t="s">
        <v>195</v>
      </c>
      <c r="D214" s="83"/>
      <c r="E214" s="316"/>
      <c r="F214" s="317"/>
      <c r="G214" s="317"/>
      <c r="H214" s="316"/>
      <c r="I214" s="83"/>
      <c r="J214" s="84"/>
      <c r="K214" s="365">
        <f>SUM(K215:K248)</f>
        <v>14458.49</v>
      </c>
      <c r="L214" s="318">
        <f t="shared" ref="L214:R214" si="12">SUM(L215:L248)</f>
        <v>354.4</v>
      </c>
      <c r="M214" s="318">
        <f t="shared" si="12"/>
        <v>1100</v>
      </c>
      <c r="N214" s="318">
        <f t="shared" si="12"/>
        <v>0</v>
      </c>
      <c r="O214" s="318">
        <f t="shared" si="12"/>
        <v>0</v>
      </c>
      <c r="P214" s="318">
        <f t="shared" si="12"/>
        <v>0</v>
      </c>
      <c r="Q214" s="318">
        <f t="shared" si="12"/>
        <v>0</v>
      </c>
      <c r="R214" s="318">
        <f t="shared" si="12"/>
        <v>0</v>
      </c>
    </row>
    <row r="215" spans="2:18" ht="45" x14ac:dyDescent="0.25">
      <c r="B215" s="86"/>
      <c r="C215" s="36" t="s">
        <v>196</v>
      </c>
      <c r="D215" s="37" t="s">
        <v>27</v>
      </c>
      <c r="E215" s="275" t="s">
        <v>197</v>
      </c>
      <c r="F215" s="319" t="s">
        <v>506</v>
      </c>
      <c r="G215" s="319" t="s">
        <v>507</v>
      </c>
      <c r="H215" s="275" t="s">
        <v>33</v>
      </c>
      <c r="I215" s="39"/>
      <c r="J215" s="39"/>
      <c r="K215" s="354">
        <v>3189.59</v>
      </c>
      <c r="L215" s="39"/>
      <c r="M215" s="11" t="s">
        <v>392</v>
      </c>
      <c r="N215" s="39"/>
      <c r="O215" s="39"/>
      <c r="P215" s="39"/>
      <c r="Q215" s="39"/>
      <c r="R215" s="39"/>
    </row>
    <row r="216" spans="2:18" ht="75" x14ac:dyDescent="0.25">
      <c r="B216" s="86"/>
      <c r="C216" s="36" t="s">
        <v>198</v>
      </c>
      <c r="D216" s="37" t="s">
        <v>27</v>
      </c>
      <c r="E216" s="37" t="s">
        <v>199</v>
      </c>
      <c r="F216" s="319"/>
      <c r="G216" s="319"/>
      <c r="H216" s="37" t="s">
        <v>33</v>
      </c>
      <c r="I216" s="39"/>
      <c r="J216" s="39"/>
      <c r="K216" s="354" t="s">
        <v>392</v>
      </c>
      <c r="L216" s="39"/>
      <c r="M216" s="11" t="s">
        <v>392</v>
      </c>
      <c r="N216" s="39"/>
      <c r="O216" s="39"/>
      <c r="P216" s="39"/>
      <c r="Q216" s="39"/>
      <c r="R216" s="39"/>
    </row>
    <row r="217" spans="2:18" ht="30" x14ac:dyDescent="0.25">
      <c r="B217" s="86"/>
      <c r="C217" s="36" t="s">
        <v>200</v>
      </c>
      <c r="D217" s="37" t="s">
        <v>27</v>
      </c>
      <c r="E217" s="37" t="s">
        <v>201</v>
      </c>
      <c r="F217" s="319"/>
      <c r="G217" s="319"/>
      <c r="H217" s="37" t="s">
        <v>33</v>
      </c>
      <c r="I217" s="39"/>
      <c r="J217" s="39"/>
      <c r="K217" s="354" t="s">
        <v>392</v>
      </c>
      <c r="L217" s="39"/>
      <c r="M217" s="11" t="s">
        <v>392</v>
      </c>
      <c r="N217" s="39"/>
      <c r="O217" s="39"/>
      <c r="P217" s="39"/>
      <c r="Q217" s="39"/>
      <c r="R217" s="39"/>
    </row>
    <row r="218" spans="2:18" ht="30" x14ac:dyDescent="0.25">
      <c r="B218" s="87"/>
      <c r="C218" s="626" t="s">
        <v>202</v>
      </c>
      <c r="D218" s="45" t="s">
        <v>26</v>
      </c>
      <c r="E218" s="45" t="s">
        <v>203</v>
      </c>
      <c r="F218" s="282" t="s">
        <v>508</v>
      </c>
      <c r="G218" s="282" t="s">
        <v>509</v>
      </c>
      <c r="H218" s="45">
        <v>3082</v>
      </c>
      <c r="I218" s="45">
        <v>9</v>
      </c>
      <c r="J218" s="45"/>
      <c r="K218" s="357">
        <v>7671</v>
      </c>
      <c r="L218" s="45"/>
      <c r="M218" s="11" t="s">
        <v>392</v>
      </c>
      <c r="N218" s="45"/>
      <c r="O218" s="45"/>
      <c r="P218" s="45"/>
      <c r="Q218" s="45"/>
      <c r="R218" s="45"/>
    </row>
    <row r="219" spans="2:18" x14ac:dyDescent="0.25">
      <c r="B219" s="88"/>
      <c r="C219" s="628"/>
      <c r="D219" s="50" t="s">
        <v>27</v>
      </c>
      <c r="E219" s="50" t="s">
        <v>203</v>
      </c>
      <c r="F219" s="315"/>
      <c r="G219" s="315"/>
      <c r="H219" s="50">
        <v>3077</v>
      </c>
      <c r="I219" s="50">
        <v>9</v>
      </c>
      <c r="J219" s="50"/>
      <c r="K219" s="359"/>
      <c r="L219" s="50"/>
      <c r="M219" s="50"/>
      <c r="N219" s="50"/>
      <c r="O219" s="50"/>
      <c r="P219" s="50"/>
      <c r="Q219" s="50"/>
      <c r="R219" s="50"/>
    </row>
    <row r="220" spans="2:18" x14ac:dyDescent="0.25">
      <c r="B220" s="87"/>
      <c r="C220" s="626" t="s">
        <v>204</v>
      </c>
      <c r="D220" s="45" t="s">
        <v>26</v>
      </c>
      <c r="E220" s="89" t="s">
        <v>205</v>
      </c>
      <c r="F220" s="320"/>
      <c r="G220" s="320"/>
      <c r="H220" s="89">
        <v>3082</v>
      </c>
      <c r="I220" s="89">
        <v>9</v>
      </c>
      <c r="J220" s="90"/>
      <c r="K220" s="354" t="s">
        <v>392</v>
      </c>
      <c r="L220" s="90"/>
      <c r="M220" s="90">
        <v>1100</v>
      </c>
      <c r="N220" s="90"/>
      <c r="O220" s="90"/>
      <c r="P220" s="90"/>
      <c r="Q220" s="90"/>
      <c r="R220" s="90"/>
    </row>
    <row r="221" spans="2:18" x14ac:dyDescent="0.25">
      <c r="B221" s="88"/>
      <c r="C221" s="628"/>
      <c r="D221" s="50" t="s">
        <v>27</v>
      </c>
      <c r="E221" s="91" t="s">
        <v>205</v>
      </c>
      <c r="F221" s="321"/>
      <c r="G221" s="321"/>
      <c r="H221" s="91">
        <v>3077</v>
      </c>
      <c r="I221" s="91">
        <v>9</v>
      </c>
      <c r="J221" s="92"/>
      <c r="K221" s="359"/>
      <c r="L221" s="92"/>
      <c r="M221" s="92"/>
      <c r="N221" s="92"/>
      <c r="O221" s="92"/>
      <c r="P221" s="92"/>
      <c r="Q221" s="92"/>
      <c r="R221" s="92"/>
    </row>
    <row r="222" spans="2:18" ht="30" x14ac:dyDescent="0.25">
      <c r="B222" s="87"/>
      <c r="C222" s="626" t="s">
        <v>206</v>
      </c>
      <c r="D222" s="45" t="s">
        <v>26</v>
      </c>
      <c r="E222" s="45" t="s">
        <v>207</v>
      </c>
      <c r="F222" s="282"/>
      <c r="G222" s="282"/>
      <c r="H222" s="45" t="s">
        <v>208</v>
      </c>
      <c r="I222" s="45">
        <v>9</v>
      </c>
      <c r="J222" s="45"/>
      <c r="K222" s="354" t="s">
        <v>392</v>
      </c>
      <c r="L222" s="45"/>
      <c r="M222" s="11" t="s">
        <v>392</v>
      </c>
      <c r="N222" s="45"/>
      <c r="O222" s="45"/>
      <c r="P222" s="45"/>
      <c r="Q222" s="45"/>
      <c r="R222" s="45"/>
    </row>
    <row r="223" spans="2:18" x14ac:dyDescent="0.25">
      <c r="B223" s="88"/>
      <c r="C223" s="628"/>
      <c r="D223" s="30" t="s">
        <v>27</v>
      </c>
      <c r="E223" s="30" t="s">
        <v>207</v>
      </c>
      <c r="F223" s="256"/>
      <c r="G223" s="256"/>
      <c r="H223" s="30">
        <v>3077</v>
      </c>
      <c r="I223" s="30">
        <v>9</v>
      </c>
      <c r="J223" s="30"/>
      <c r="K223" s="348"/>
      <c r="L223" s="30"/>
      <c r="M223" s="30"/>
      <c r="N223" s="30"/>
      <c r="O223" s="30"/>
      <c r="P223" s="30"/>
      <c r="Q223" s="30"/>
      <c r="R223" s="30"/>
    </row>
    <row r="224" spans="2:18" x14ac:dyDescent="0.25">
      <c r="B224" s="87"/>
      <c r="C224" s="626" t="s">
        <v>209</v>
      </c>
      <c r="D224" s="45" t="s">
        <v>23</v>
      </c>
      <c r="E224" s="45" t="s">
        <v>210</v>
      </c>
      <c r="F224" s="282" t="s">
        <v>464</v>
      </c>
      <c r="G224" s="282"/>
      <c r="H224" s="45" t="s">
        <v>33</v>
      </c>
      <c r="I224" s="45"/>
      <c r="J224" s="45"/>
      <c r="K224" s="354" t="s">
        <v>392</v>
      </c>
      <c r="L224" s="45"/>
      <c r="M224" s="11" t="s">
        <v>392</v>
      </c>
      <c r="N224" s="45"/>
      <c r="O224" s="45"/>
      <c r="P224" s="45"/>
      <c r="Q224" s="45"/>
      <c r="R224" s="45"/>
    </row>
    <row r="225" spans="2:18" x14ac:dyDescent="0.25">
      <c r="B225" s="93"/>
      <c r="C225" s="627"/>
      <c r="D225" s="46" t="s">
        <v>26</v>
      </c>
      <c r="E225" s="46" t="s">
        <v>210</v>
      </c>
      <c r="F225" s="313"/>
      <c r="G225" s="313"/>
      <c r="H225" s="46" t="s">
        <v>33</v>
      </c>
      <c r="I225" s="46"/>
      <c r="J225" s="46"/>
      <c r="K225" s="358"/>
      <c r="L225" s="46"/>
      <c r="M225" s="46"/>
      <c r="N225" s="46"/>
      <c r="O225" s="46"/>
      <c r="P225" s="46"/>
      <c r="Q225" s="46"/>
      <c r="R225" s="46"/>
    </row>
    <row r="226" spans="2:18" x14ac:dyDescent="0.25">
      <c r="B226" s="88"/>
      <c r="C226" s="628"/>
      <c r="D226" s="50" t="s">
        <v>27</v>
      </c>
      <c r="E226" s="50" t="s">
        <v>210</v>
      </c>
      <c r="F226" s="315"/>
      <c r="G226" s="315"/>
      <c r="H226" s="50" t="s">
        <v>33</v>
      </c>
      <c r="I226" s="50"/>
      <c r="J226" s="50"/>
      <c r="K226" s="359"/>
      <c r="L226" s="50"/>
      <c r="M226" s="50"/>
      <c r="N226" s="50"/>
      <c r="O226" s="50"/>
      <c r="P226" s="50"/>
      <c r="Q226" s="50"/>
      <c r="R226" s="50"/>
    </row>
    <row r="227" spans="2:18" x14ac:dyDescent="0.25">
      <c r="B227" s="87"/>
      <c r="C227" s="626" t="s">
        <v>211</v>
      </c>
      <c r="D227" s="45" t="s">
        <v>23</v>
      </c>
      <c r="E227" s="45" t="s">
        <v>212</v>
      </c>
      <c r="F227" s="282" t="s">
        <v>510</v>
      </c>
      <c r="G227" s="282"/>
      <c r="H227" s="45">
        <v>3082</v>
      </c>
      <c r="I227" s="45">
        <v>9</v>
      </c>
      <c r="J227" s="45"/>
      <c r="K227" s="357">
        <v>106.76</v>
      </c>
      <c r="L227" s="45"/>
      <c r="M227" s="11" t="s">
        <v>392</v>
      </c>
      <c r="N227" s="45"/>
      <c r="O227" s="45"/>
      <c r="P227" s="45"/>
      <c r="Q227" s="45"/>
      <c r="R227" s="45"/>
    </row>
    <row r="228" spans="2:18" x14ac:dyDescent="0.25">
      <c r="B228" s="93"/>
      <c r="C228" s="627"/>
      <c r="D228" s="46" t="s">
        <v>26</v>
      </c>
      <c r="E228" s="46" t="s">
        <v>212</v>
      </c>
      <c r="F228" s="313"/>
      <c r="G228" s="313"/>
      <c r="H228" s="46">
        <v>3082</v>
      </c>
      <c r="I228" s="46">
        <v>9</v>
      </c>
      <c r="J228" s="46"/>
      <c r="K228" s="358"/>
      <c r="L228" s="46"/>
      <c r="M228" s="46"/>
      <c r="N228" s="46"/>
      <c r="O228" s="46"/>
      <c r="P228" s="46"/>
      <c r="Q228" s="46"/>
      <c r="R228" s="46"/>
    </row>
    <row r="229" spans="2:18" x14ac:dyDescent="0.25">
      <c r="B229" s="88"/>
      <c r="C229" s="628"/>
      <c r="D229" s="50" t="s">
        <v>27</v>
      </c>
      <c r="E229" s="50" t="s">
        <v>212</v>
      </c>
      <c r="F229" s="315"/>
      <c r="G229" s="315"/>
      <c r="H229" s="50">
        <v>3077</v>
      </c>
      <c r="I229" s="50">
        <v>9</v>
      </c>
      <c r="J229" s="50"/>
      <c r="K229" s="359"/>
      <c r="L229" s="50"/>
      <c r="M229" s="50"/>
      <c r="N229" s="50"/>
      <c r="O229" s="50"/>
      <c r="P229" s="50"/>
      <c r="Q229" s="50"/>
      <c r="R229" s="50"/>
    </row>
    <row r="230" spans="2:18" x14ac:dyDescent="0.25">
      <c r="B230" s="87"/>
      <c r="C230" s="626" t="s">
        <v>213</v>
      </c>
      <c r="D230" s="26" t="s">
        <v>26</v>
      </c>
      <c r="E230" s="26" t="s">
        <v>214</v>
      </c>
      <c r="F230" s="245" t="s">
        <v>511</v>
      </c>
      <c r="G230" s="245"/>
      <c r="H230" s="26" t="s">
        <v>33</v>
      </c>
      <c r="I230" s="26"/>
      <c r="J230" s="26"/>
      <c r="K230" s="346">
        <v>103</v>
      </c>
      <c r="L230" s="26"/>
      <c r="M230" s="11" t="s">
        <v>392</v>
      </c>
      <c r="N230" s="26"/>
      <c r="O230" s="26"/>
      <c r="P230" s="26"/>
      <c r="Q230" s="26"/>
      <c r="R230" s="26"/>
    </row>
    <row r="231" spans="2:18" x14ac:dyDescent="0.25">
      <c r="B231" s="88"/>
      <c r="C231" s="628"/>
      <c r="D231" s="30" t="s">
        <v>27</v>
      </c>
      <c r="E231" s="30" t="s">
        <v>214</v>
      </c>
      <c r="F231" s="256"/>
      <c r="G231" s="256"/>
      <c r="H231" s="30" t="s">
        <v>33</v>
      </c>
      <c r="I231" s="30"/>
      <c r="J231" s="30"/>
      <c r="K231" s="348"/>
      <c r="L231" s="30"/>
      <c r="M231" s="30"/>
      <c r="N231" s="30"/>
      <c r="O231" s="30"/>
      <c r="P231" s="30"/>
      <c r="Q231" s="30"/>
      <c r="R231" s="30"/>
    </row>
    <row r="232" spans="2:18" ht="45" x14ac:dyDescent="0.25">
      <c r="B232" s="86"/>
      <c r="C232" s="36" t="s">
        <v>215</v>
      </c>
      <c r="D232" s="37" t="s">
        <v>27</v>
      </c>
      <c r="E232" s="37" t="s">
        <v>216</v>
      </c>
      <c r="F232" s="319" t="s">
        <v>512</v>
      </c>
      <c r="G232" s="319" t="s">
        <v>513</v>
      </c>
      <c r="H232" s="38">
        <v>3077</v>
      </c>
      <c r="I232" s="35">
        <v>9</v>
      </c>
      <c r="J232" s="38"/>
      <c r="K232" s="366">
        <v>368.82</v>
      </c>
      <c r="L232" s="38"/>
      <c r="M232" s="11" t="s">
        <v>392</v>
      </c>
      <c r="N232" s="38"/>
      <c r="O232" s="38"/>
      <c r="P232" s="38"/>
      <c r="Q232" s="38"/>
      <c r="R232" s="38"/>
    </row>
    <row r="233" spans="2:18" ht="30" x14ac:dyDescent="0.25">
      <c r="B233" s="86"/>
      <c r="C233" s="36" t="s">
        <v>217</v>
      </c>
      <c r="D233" s="37" t="s">
        <v>27</v>
      </c>
      <c r="E233" s="37" t="s">
        <v>218</v>
      </c>
      <c r="F233" s="319"/>
      <c r="G233" s="319"/>
      <c r="H233" s="38">
        <v>3077</v>
      </c>
      <c r="I233" s="35">
        <v>9</v>
      </c>
      <c r="J233" s="38"/>
      <c r="K233" s="366" t="s">
        <v>392</v>
      </c>
      <c r="L233" s="38"/>
      <c r="M233" s="38"/>
      <c r="N233" s="38"/>
      <c r="O233" s="38"/>
      <c r="P233" s="38"/>
      <c r="Q233" s="38"/>
      <c r="R233" s="38"/>
    </row>
    <row r="234" spans="2:18" x14ac:dyDescent="0.25">
      <c r="B234" s="86"/>
      <c r="C234" s="36" t="s">
        <v>219</v>
      </c>
      <c r="D234" s="37" t="s">
        <v>27</v>
      </c>
      <c r="E234" s="37" t="s">
        <v>220</v>
      </c>
      <c r="F234" s="319"/>
      <c r="G234" s="319"/>
      <c r="H234" s="38">
        <v>3077</v>
      </c>
      <c r="I234" s="35">
        <v>9</v>
      </c>
      <c r="J234" s="38"/>
      <c r="K234" s="366" t="s">
        <v>392</v>
      </c>
      <c r="L234" s="38"/>
      <c r="M234" s="11" t="s">
        <v>392</v>
      </c>
      <c r="N234" s="38"/>
      <c r="O234" s="38"/>
      <c r="P234" s="38"/>
      <c r="Q234" s="38"/>
      <c r="R234" s="38"/>
    </row>
    <row r="235" spans="2:18" x14ac:dyDescent="0.25">
      <c r="B235" s="87"/>
      <c r="C235" s="626" t="s">
        <v>221</v>
      </c>
      <c r="D235" s="26" t="s">
        <v>26</v>
      </c>
      <c r="E235" s="26" t="s">
        <v>222</v>
      </c>
      <c r="F235" s="245" t="s">
        <v>514</v>
      </c>
      <c r="G235" s="245"/>
      <c r="H235" s="26">
        <v>3082</v>
      </c>
      <c r="I235" s="26">
        <v>9</v>
      </c>
      <c r="J235" s="26"/>
      <c r="K235" s="346">
        <v>48.33</v>
      </c>
      <c r="L235" s="26">
        <v>354.4</v>
      </c>
      <c r="M235" s="11" t="s">
        <v>392</v>
      </c>
      <c r="N235" s="26"/>
      <c r="O235" s="26"/>
      <c r="P235" s="26"/>
      <c r="Q235" s="26"/>
      <c r="R235" s="26"/>
    </row>
    <row r="236" spans="2:18" x14ac:dyDescent="0.25">
      <c r="B236" s="88"/>
      <c r="C236" s="628"/>
      <c r="D236" s="30" t="s">
        <v>27</v>
      </c>
      <c r="E236" s="30" t="s">
        <v>222</v>
      </c>
      <c r="F236" s="256"/>
      <c r="G236" s="256"/>
      <c r="H236" s="30">
        <v>3077</v>
      </c>
      <c r="I236" s="30">
        <v>9</v>
      </c>
      <c r="J236" s="30"/>
      <c r="K236" s="348"/>
      <c r="L236" s="30"/>
      <c r="M236" s="30"/>
      <c r="N236" s="30"/>
      <c r="O236" s="30"/>
      <c r="P236" s="30"/>
      <c r="Q236" s="30"/>
      <c r="R236" s="30"/>
    </row>
    <row r="237" spans="2:18" x14ac:dyDescent="0.25">
      <c r="B237" s="87"/>
      <c r="C237" s="626" t="s">
        <v>223</v>
      </c>
      <c r="D237" s="26" t="s">
        <v>26</v>
      </c>
      <c r="E237" s="26" t="s">
        <v>224</v>
      </c>
      <c r="F237" s="245" t="s">
        <v>437</v>
      </c>
      <c r="G237" s="245"/>
      <c r="H237" s="26" t="s">
        <v>33</v>
      </c>
      <c r="I237" s="26"/>
      <c r="J237" s="26"/>
      <c r="K237" s="342" t="s">
        <v>392</v>
      </c>
      <c r="L237" s="26"/>
      <c r="M237" s="11" t="s">
        <v>392</v>
      </c>
      <c r="N237" s="26"/>
      <c r="O237" s="26"/>
      <c r="P237" s="26"/>
      <c r="Q237" s="26"/>
      <c r="R237" s="26"/>
    </row>
    <row r="238" spans="2:18" x14ac:dyDescent="0.25">
      <c r="B238" s="88"/>
      <c r="C238" s="628"/>
      <c r="D238" s="30" t="s">
        <v>27</v>
      </c>
      <c r="E238" s="30" t="s">
        <v>224</v>
      </c>
      <c r="F238" s="256"/>
      <c r="G238" s="256"/>
      <c r="H238" s="30" t="s">
        <v>33</v>
      </c>
      <c r="I238" s="30"/>
      <c r="J238" s="30"/>
      <c r="K238" s="348"/>
      <c r="L238" s="30"/>
      <c r="M238" s="30"/>
      <c r="N238" s="30"/>
      <c r="O238" s="30"/>
      <c r="P238" s="30"/>
      <c r="Q238" s="30"/>
      <c r="R238" s="30"/>
    </row>
    <row r="239" spans="2:18" s="274" customFormat="1" x14ac:dyDescent="0.25">
      <c r="B239" s="322"/>
      <c r="C239" s="267" t="s">
        <v>515</v>
      </c>
      <c r="D239" s="266"/>
      <c r="E239" s="268" t="s">
        <v>364</v>
      </c>
      <c r="F239" s="247" t="s">
        <v>516</v>
      </c>
      <c r="G239" s="247"/>
      <c r="H239" s="266"/>
      <c r="I239" s="266"/>
      <c r="J239" s="266"/>
      <c r="K239" s="347">
        <f>947.83+2023.16</f>
        <v>2970.9900000000002</v>
      </c>
      <c r="L239" s="266"/>
      <c r="M239" s="263" t="s">
        <v>392</v>
      </c>
      <c r="N239" s="266"/>
      <c r="O239" s="266"/>
      <c r="P239" s="266"/>
      <c r="Q239" s="266"/>
      <c r="R239" s="266"/>
    </row>
    <row r="240" spans="2:18" ht="30" x14ac:dyDescent="0.25">
      <c r="B240" s="87"/>
      <c r="C240" s="626" t="s">
        <v>225</v>
      </c>
      <c r="D240" s="45" t="s">
        <v>23</v>
      </c>
      <c r="E240" s="45" t="s">
        <v>226</v>
      </c>
      <c r="F240" s="282" t="s">
        <v>517</v>
      </c>
      <c r="G240" s="282"/>
      <c r="H240" s="45" t="s">
        <v>33</v>
      </c>
      <c r="I240" s="45"/>
      <c r="J240" s="45"/>
      <c r="K240" s="357" t="s">
        <v>392</v>
      </c>
      <c r="L240" s="45"/>
      <c r="M240" s="45" t="s">
        <v>392</v>
      </c>
      <c r="N240" s="45"/>
      <c r="O240" s="45"/>
      <c r="P240" s="45"/>
      <c r="Q240" s="45"/>
      <c r="R240" s="45"/>
    </row>
    <row r="241" spans="2:18" x14ac:dyDescent="0.25">
      <c r="B241" s="93"/>
      <c r="C241" s="627"/>
      <c r="D241" s="46" t="s">
        <v>26</v>
      </c>
      <c r="E241" s="46" t="s">
        <v>226</v>
      </c>
      <c r="F241" s="313"/>
      <c r="G241" s="313"/>
      <c r="H241" s="46" t="s">
        <v>33</v>
      </c>
      <c r="I241" s="46"/>
      <c r="J241" s="46"/>
      <c r="K241" s="358"/>
      <c r="L241" s="46"/>
      <c r="M241" s="46"/>
      <c r="N241" s="46"/>
      <c r="O241" s="46"/>
      <c r="P241" s="46"/>
      <c r="Q241" s="46"/>
      <c r="R241" s="46"/>
    </row>
    <row r="242" spans="2:18" x14ac:dyDescent="0.25">
      <c r="B242" s="93"/>
      <c r="C242" s="628"/>
      <c r="D242" s="50" t="s">
        <v>27</v>
      </c>
      <c r="E242" s="50" t="s">
        <v>226</v>
      </c>
      <c r="F242" s="315"/>
      <c r="G242" s="315"/>
      <c r="H242" s="50" t="s">
        <v>33</v>
      </c>
      <c r="I242" s="50"/>
      <c r="J242" s="50"/>
      <c r="K242" s="359"/>
      <c r="L242" s="50"/>
      <c r="M242" s="50"/>
      <c r="N242" s="50"/>
      <c r="O242" s="50"/>
      <c r="P242" s="50"/>
      <c r="Q242" s="50"/>
      <c r="R242" s="50"/>
    </row>
    <row r="243" spans="2:18" x14ac:dyDescent="0.25">
      <c r="B243" s="60"/>
      <c r="C243" s="636" t="s">
        <v>227</v>
      </c>
      <c r="D243" s="26" t="s">
        <v>26</v>
      </c>
      <c r="E243" s="26" t="s">
        <v>228</v>
      </c>
      <c r="F243" s="245" t="s">
        <v>518</v>
      </c>
      <c r="G243" s="245"/>
      <c r="H243" s="26" t="s">
        <v>229</v>
      </c>
      <c r="I243" s="26">
        <v>9</v>
      </c>
      <c r="J243" s="26"/>
      <c r="K243" s="342" t="s">
        <v>392</v>
      </c>
      <c r="L243" s="26"/>
      <c r="M243" s="45" t="s">
        <v>392</v>
      </c>
      <c r="N243" s="26"/>
      <c r="O243" s="26"/>
      <c r="P243" s="26"/>
      <c r="Q243" s="26"/>
      <c r="R243" s="26"/>
    </row>
    <row r="244" spans="2:18" x14ac:dyDescent="0.25">
      <c r="B244" s="62"/>
      <c r="C244" s="649"/>
      <c r="D244" s="30" t="s">
        <v>27</v>
      </c>
      <c r="E244" s="30" t="s">
        <v>228</v>
      </c>
      <c r="F244" s="256"/>
      <c r="G244" s="256"/>
      <c r="H244" s="30" t="s">
        <v>229</v>
      </c>
      <c r="I244" s="30">
        <v>9</v>
      </c>
      <c r="J244" s="30"/>
      <c r="K244" s="348"/>
      <c r="L244" s="30"/>
      <c r="M244" s="30"/>
      <c r="N244" s="30"/>
      <c r="O244" s="30"/>
      <c r="P244" s="30"/>
      <c r="Q244" s="30"/>
      <c r="R244" s="30"/>
    </row>
    <row r="245" spans="2:18" x14ac:dyDescent="0.25">
      <c r="B245" s="60"/>
      <c r="C245" s="648" t="s">
        <v>230</v>
      </c>
      <c r="D245" s="26" t="s">
        <v>26</v>
      </c>
      <c r="E245" s="26" t="s">
        <v>231</v>
      </c>
      <c r="F245" s="245" t="s">
        <v>518</v>
      </c>
      <c r="G245" s="245"/>
      <c r="H245" s="26">
        <v>3082</v>
      </c>
      <c r="I245" s="26">
        <v>9</v>
      </c>
      <c r="J245" s="26"/>
      <c r="K245" s="346"/>
      <c r="L245" s="26"/>
      <c r="M245" s="45" t="s">
        <v>392</v>
      </c>
      <c r="N245" s="26"/>
      <c r="O245" s="26"/>
      <c r="P245" s="26"/>
      <c r="Q245" s="26"/>
      <c r="R245" s="26"/>
    </row>
    <row r="246" spans="2:18" x14ac:dyDescent="0.25">
      <c r="B246" s="62"/>
      <c r="C246" s="649"/>
      <c r="D246" s="30" t="s">
        <v>27</v>
      </c>
      <c r="E246" s="30" t="s">
        <v>231</v>
      </c>
      <c r="F246" s="256"/>
      <c r="G246" s="256"/>
      <c r="H246" s="30">
        <v>3077</v>
      </c>
      <c r="I246" s="30">
        <v>9</v>
      </c>
      <c r="J246" s="30"/>
      <c r="K246" s="348"/>
      <c r="L246" s="30"/>
      <c r="M246" s="30"/>
      <c r="N246" s="30"/>
      <c r="O246" s="30"/>
      <c r="P246" s="30"/>
      <c r="Q246" s="30"/>
      <c r="R246" s="30"/>
    </row>
    <row r="247" spans="2:18" ht="60" x14ac:dyDescent="0.25">
      <c r="B247" s="94"/>
      <c r="C247" s="95" t="s">
        <v>232</v>
      </c>
      <c r="D247" s="37" t="s">
        <v>27</v>
      </c>
      <c r="E247" s="37" t="s">
        <v>233</v>
      </c>
      <c r="F247" s="319" t="s">
        <v>519</v>
      </c>
      <c r="G247" s="319"/>
      <c r="H247" s="37">
        <v>3077</v>
      </c>
      <c r="I247" s="38">
        <v>9</v>
      </c>
      <c r="J247" s="38"/>
      <c r="K247" s="366" t="s">
        <v>392</v>
      </c>
      <c r="L247" s="38"/>
      <c r="M247" s="45" t="s">
        <v>392</v>
      </c>
      <c r="N247" s="38"/>
      <c r="O247" s="38"/>
      <c r="P247" s="38"/>
      <c r="Q247" s="38"/>
      <c r="R247" s="38"/>
    </row>
    <row r="248" spans="2:18" ht="60" x14ac:dyDescent="0.25">
      <c r="B248" s="60"/>
      <c r="C248" s="96" t="s">
        <v>234</v>
      </c>
      <c r="D248" s="89" t="s">
        <v>27</v>
      </c>
      <c r="E248" s="89" t="s">
        <v>235</v>
      </c>
      <c r="F248" s="320" t="s">
        <v>520</v>
      </c>
      <c r="G248" s="320"/>
      <c r="H248" s="89">
        <v>3077</v>
      </c>
      <c r="I248" s="97">
        <v>9</v>
      </c>
      <c r="J248" s="97"/>
      <c r="K248" s="367" t="s">
        <v>392</v>
      </c>
      <c r="L248" s="97"/>
      <c r="M248" s="45" t="s">
        <v>392</v>
      </c>
      <c r="N248" s="97"/>
      <c r="O248" s="97"/>
      <c r="P248" s="97"/>
      <c r="Q248" s="97"/>
      <c r="R248" s="97"/>
    </row>
    <row r="249" spans="2:18" x14ac:dyDescent="0.25">
      <c r="B249" s="81" t="s">
        <v>236</v>
      </c>
      <c r="C249" s="98" t="s">
        <v>237</v>
      </c>
      <c r="D249" s="42"/>
      <c r="E249" s="42"/>
      <c r="F249" s="323"/>
      <c r="G249" s="323"/>
      <c r="H249" s="42"/>
      <c r="I249" s="42"/>
      <c r="J249" s="43"/>
      <c r="K249" s="355">
        <f>SUM(K250:K264)</f>
        <v>2836.9650000000001</v>
      </c>
      <c r="L249" s="280">
        <f t="shared" ref="L249:R249" si="13">SUM(L250:L264)</f>
        <v>0</v>
      </c>
      <c r="M249" s="280">
        <f t="shared" si="13"/>
        <v>0</v>
      </c>
      <c r="N249" s="280">
        <f t="shared" si="13"/>
        <v>0</v>
      </c>
      <c r="O249" s="280">
        <f t="shared" si="13"/>
        <v>0</v>
      </c>
      <c r="P249" s="280">
        <f t="shared" si="13"/>
        <v>0</v>
      </c>
      <c r="Q249" s="280">
        <f t="shared" si="13"/>
        <v>0</v>
      </c>
      <c r="R249" s="280">
        <f t="shared" si="13"/>
        <v>0</v>
      </c>
    </row>
    <row r="250" spans="2:18" ht="90" x14ac:dyDescent="0.25">
      <c r="B250" s="60"/>
      <c r="C250" s="626" t="s">
        <v>238</v>
      </c>
      <c r="D250" s="45" t="s">
        <v>23</v>
      </c>
      <c r="E250" s="45" t="s">
        <v>239</v>
      </c>
      <c r="F250" s="282" t="s">
        <v>521</v>
      </c>
      <c r="G250" s="282" t="s">
        <v>522</v>
      </c>
      <c r="H250" s="45">
        <v>3291</v>
      </c>
      <c r="I250" s="45">
        <v>6.2</v>
      </c>
      <c r="J250" s="45" t="s">
        <v>131</v>
      </c>
      <c r="K250" s="357">
        <f>5.86+0.265+2830.84</f>
        <v>2836.9650000000001</v>
      </c>
      <c r="L250" s="45"/>
      <c r="M250" s="45" t="s">
        <v>392</v>
      </c>
      <c r="N250" s="45"/>
      <c r="O250" s="45"/>
      <c r="P250" s="45"/>
      <c r="Q250" s="45"/>
      <c r="R250" s="45"/>
    </row>
    <row r="251" spans="2:18" x14ac:dyDescent="0.25">
      <c r="B251" s="61"/>
      <c r="C251" s="627"/>
      <c r="D251" s="46" t="s">
        <v>172</v>
      </c>
      <c r="E251" s="46" t="s">
        <v>239</v>
      </c>
      <c r="F251" s="313"/>
      <c r="G251" s="313"/>
      <c r="H251" s="46">
        <v>3291</v>
      </c>
      <c r="I251" s="46">
        <v>6.2</v>
      </c>
      <c r="J251" s="46" t="s">
        <v>131</v>
      </c>
      <c r="K251" s="358"/>
      <c r="L251" s="46"/>
      <c r="M251" s="46"/>
      <c r="N251" s="46"/>
      <c r="O251" s="46"/>
      <c r="P251" s="46"/>
      <c r="Q251" s="46"/>
      <c r="R251" s="46"/>
    </row>
    <row r="252" spans="2:18" x14ac:dyDescent="0.25">
      <c r="B252" s="62"/>
      <c r="C252" s="628"/>
      <c r="D252" s="50" t="s">
        <v>27</v>
      </c>
      <c r="E252" s="50" t="s">
        <v>239</v>
      </c>
      <c r="F252" s="315"/>
      <c r="G252" s="315"/>
      <c r="H252" s="50">
        <v>3291</v>
      </c>
      <c r="I252" s="50">
        <v>6.2</v>
      </c>
      <c r="J252" s="50" t="s">
        <v>131</v>
      </c>
      <c r="K252" s="359"/>
      <c r="L252" s="50"/>
      <c r="M252" s="50"/>
      <c r="N252" s="50"/>
      <c r="O252" s="50"/>
      <c r="P252" s="50"/>
      <c r="Q252" s="50"/>
      <c r="R252" s="50"/>
    </row>
    <row r="253" spans="2:18" x14ac:dyDescent="0.25">
      <c r="B253" s="60"/>
      <c r="C253" s="650" t="s">
        <v>240</v>
      </c>
      <c r="D253" s="45" t="s">
        <v>23</v>
      </c>
      <c r="E253" s="45" t="s">
        <v>241</v>
      </c>
      <c r="F253" s="282"/>
      <c r="G253" s="282"/>
      <c r="H253" s="45" t="s">
        <v>33</v>
      </c>
      <c r="I253" s="45"/>
      <c r="J253" s="45"/>
      <c r="K253" s="357" t="s">
        <v>392</v>
      </c>
      <c r="L253" s="45"/>
      <c r="M253" s="45" t="s">
        <v>392</v>
      </c>
      <c r="N253" s="45"/>
      <c r="O253" s="45"/>
      <c r="P253" s="45"/>
      <c r="Q253" s="45"/>
      <c r="R253" s="45"/>
    </row>
    <row r="254" spans="2:18" x14ac:dyDescent="0.25">
      <c r="B254" s="61"/>
      <c r="C254" s="651"/>
      <c r="D254" s="46" t="s">
        <v>172</v>
      </c>
      <c r="E254" s="46" t="s">
        <v>241</v>
      </c>
      <c r="F254" s="313"/>
      <c r="G254" s="313"/>
      <c r="H254" s="46" t="s">
        <v>33</v>
      </c>
      <c r="I254" s="46"/>
      <c r="J254" s="46"/>
      <c r="K254" s="358"/>
      <c r="L254" s="46"/>
      <c r="M254" s="46"/>
      <c r="N254" s="46"/>
      <c r="O254" s="46"/>
      <c r="P254" s="46"/>
      <c r="Q254" s="46"/>
      <c r="R254" s="46"/>
    </row>
    <row r="255" spans="2:18" x14ac:dyDescent="0.25">
      <c r="B255" s="62"/>
      <c r="C255" s="652"/>
      <c r="D255" s="50" t="s">
        <v>27</v>
      </c>
      <c r="E255" s="50" t="s">
        <v>241</v>
      </c>
      <c r="F255" s="315"/>
      <c r="G255" s="315"/>
      <c r="H255" s="50" t="s">
        <v>33</v>
      </c>
      <c r="I255" s="50"/>
      <c r="J255" s="50"/>
      <c r="K255" s="359"/>
      <c r="L255" s="50"/>
      <c r="M255" s="50"/>
      <c r="N255" s="50"/>
      <c r="O255" s="50"/>
      <c r="P255" s="50"/>
      <c r="Q255" s="50"/>
      <c r="R255" s="50"/>
    </row>
    <row r="256" spans="2:18" x14ac:dyDescent="0.25">
      <c r="B256" s="60"/>
      <c r="C256" s="626" t="s">
        <v>242</v>
      </c>
      <c r="D256" s="45" t="s">
        <v>23</v>
      </c>
      <c r="E256" s="45" t="s">
        <v>243</v>
      </c>
      <c r="F256" s="282"/>
      <c r="G256" s="282"/>
      <c r="H256" s="45">
        <v>1851</v>
      </c>
      <c r="I256" s="45">
        <v>6.1</v>
      </c>
      <c r="J256" s="45" t="s">
        <v>64</v>
      </c>
      <c r="K256" s="357" t="s">
        <v>392</v>
      </c>
      <c r="L256" s="45"/>
      <c r="M256" s="45" t="s">
        <v>392</v>
      </c>
      <c r="N256" s="45"/>
      <c r="O256" s="45"/>
      <c r="P256" s="45"/>
      <c r="Q256" s="45"/>
      <c r="R256" s="45"/>
    </row>
    <row r="257" spans="2:18" x14ac:dyDescent="0.25">
      <c r="B257" s="61"/>
      <c r="C257" s="627"/>
      <c r="D257" s="46" t="s">
        <v>172</v>
      </c>
      <c r="E257" s="46" t="s">
        <v>243</v>
      </c>
      <c r="F257" s="313"/>
      <c r="G257" s="313"/>
      <c r="H257" s="46">
        <v>1851</v>
      </c>
      <c r="I257" s="46">
        <v>6.1</v>
      </c>
      <c r="J257" s="46" t="s">
        <v>64</v>
      </c>
      <c r="K257" s="358"/>
      <c r="L257" s="46"/>
      <c r="M257" s="46"/>
      <c r="N257" s="46"/>
      <c r="O257" s="46"/>
      <c r="P257" s="46"/>
      <c r="Q257" s="46"/>
      <c r="R257" s="46"/>
    </row>
    <row r="258" spans="2:18" x14ac:dyDescent="0.25">
      <c r="B258" s="62"/>
      <c r="C258" s="628"/>
      <c r="D258" s="50" t="s">
        <v>27</v>
      </c>
      <c r="E258" s="50" t="s">
        <v>243</v>
      </c>
      <c r="F258" s="315"/>
      <c r="G258" s="315"/>
      <c r="H258" s="50">
        <v>3249</v>
      </c>
      <c r="I258" s="50">
        <v>6.1</v>
      </c>
      <c r="J258" s="50" t="s">
        <v>64</v>
      </c>
      <c r="K258" s="359"/>
      <c r="L258" s="50"/>
      <c r="M258" s="50"/>
      <c r="N258" s="50"/>
      <c r="O258" s="50"/>
      <c r="P258" s="50"/>
      <c r="Q258" s="50"/>
      <c r="R258" s="50"/>
    </row>
    <row r="259" spans="2:18" x14ac:dyDescent="0.25">
      <c r="B259" s="60"/>
      <c r="C259" s="626" t="s">
        <v>244</v>
      </c>
      <c r="D259" s="45" t="s">
        <v>23</v>
      </c>
      <c r="E259" s="45" t="s">
        <v>245</v>
      </c>
      <c r="F259" s="282"/>
      <c r="G259" s="282"/>
      <c r="H259" s="45">
        <v>2810</v>
      </c>
      <c r="I259" s="45">
        <v>6.1</v>
      </c>
      <c r="J259" s="45"/>
      <c r="K259" s="357" t="s">
        <v>392</v>
      </c>
      <c r="L259" s="45"/>
      <c r="M259" s="45" t="s">
        <v>392</v>
      </c>
      <c r="N259" s="45"/>
      <c r="O259" s="45"/>
      <c r="P259" s="45"/>
      <c r="Q259" s="45"/>
      <c r="R259" s="45"/>
    </row>
    <row r="260" spans="2:18" x14ac:dyDescent="0.25">
      <c r="B260" s="61"/>
      <c r="C260" s="627"/>
      <c r="D260" s="46" t="s">
        <v>172</v>
      </c>
      <c r="E260" s="46" t="s">
        <v>245</v>
      </c>
      <c r="F260" s="313"/>
      <c r="G260" s="313"/>
      <c r="H260" s="46">
        <v>2810</v>
      </c>
      <c r="I260" s="46">
        <v>6.1</v>
      </c>
      <c r="J260" s="46"/>
      <c r="K260" s="358"/>
      <c r="L260" s="46"/>
      <c r="M260" s="46"/>
      <c r="N260" s="46"/>
      <c r="O260" s="46"/>
      <c r="P260" s="46"/>
      <c r="Q260" s="46"/>
      <c r="R260" s="46"/>
    </row>
    <row r="261" spans="2:18" x14ac:dyDescent="0.25">
      <c r="B261" s="62"/>
      <c r="C261" s="628"/>
      <c r="D261" s="50" t="s">
        <v>27</v>
      </c>
      <c r="E261" s="50" t="s">
        <v>245</v>
      </c>
      <c r="F261" s="315"/>
      <c r="G261" s="315"/>
      <c r="H261" s="50">
        <v>2810</v>
      </c>
      <c r="I261" s="50">
        <v>6.1</v>
      </c>
      <c r="J261" s="50"/>
      <c r="K261" s="359"/>
      <c r="L261" s="50"/>
      <c r="M261" s="50"/>
      <c r="N261" s="50"/>
      <c r="O261" s="50"/>
      <c r="P261" s="50"/>
      <c r="Q261" s="50"/>
      <c r="R261" s="50"/>
    </row>
    <row r="262" spans="2:18" x14ac:dyDescent="0.25">
      <c r="B262" s="60"/>
      <c r="C262" s="626" t="s">
        <v>246</v>
      </c>
      <c r="D262" s="45" t="s">
        <v>23</v>
      </c>
      <c r="E262" s="45" t="s">
        <v>247</v>
      </c>
      <c r="F262" s="282"/>
      <c r="G262" s="282"/>
      <c r="H262" s="45" t="s">
        <v>33</v>
      </c>
      <c r="I262" s="45"/>
      <c r="J262" s="45"/>
      <c r="K262" s="357" t="s">
        <v>392</v>
      </c>
      <c r="L262" s="45"/>
      <c r="M262" s="45" t="s">
        <v>392</v>
      </c>
      <c r="N262" s="45"/>
      <c r="O262" s="45"/>
      <c r="P262" s="45"/>
      <c r="Q262" s="45"/>
      <c r="R262" s="45"/>
    </row>
    <row r="263" spans="2:18" x14ac:dyDescent="0.25">
      <c r="B263" s="61"/>
      <c r="C263" s="627"/>
      <c r="D263" s="46" t="s">
        <v>172</v>
      </c>
      <c r="E263" s="46" t="s">
        <v>247</v>
      </c>
      <c r="F263" s="313"/>
      <c r="G263" s="313"/>
      <c r="H263" s="46" t="s">
        <v>33</v>
      </c>
      <c r="I263" s="46"/>
      <c r="J263" s="46"/>
      <c r="K263" s="358"/>
      <c r="L263" s="46"/>
      <c r="M263" s="46"/>
      <c r="N263" s="46"/>
      <c r="O263" s="46"/>
      <c r="P263" s="46"/>
      <c r="Q263" s="46"/>
      <c r="R263" s="46"/>
    </row>
    <row r="264" spans="2:18" x14ac:dyDescent="0.25">
      <c r="B264" s="62"/>
      <c r="C264" s="627"/>
      <c r="D264" s="46" t="s">
        <v>27</v>
      </c>
      <c r="E264" s="46" t="s">
        <v>247</v>
      </c>
      <c r="F264" s="313"/>
      <c r="G264" s="313"/>
      <c r="H264" s="46" t="s">
        <v>33</v>
      </c>
      <c r="I264" s="46"/>
      <c r="J264" s="46"/>
      <c r="K264" s="358"/>
      <c r="L264" s="46"/>
      <c r="M264" s="46"/>
      <c r="N264" s="46"/>
      <c r="O264" s="46"/>
      <c r="P264" s="46"/>
      <c r="Q264" s="46"/>
      <c r="R264" s="46"/>
    </row>
    <row r="265" spans="2:18" x14ac:dyDescent="0.25">
      <c r="B265" s="81" t="s">
        <v>248</v>
      </c>
      <c r="C265" s="74" t="s">
        <v>249</v>
      </c>
      <c r="D265" s="42"/>
      <c r="E265" s="42"/>
      <c r="F265" s="323"/>
      <c r="G265" s="323"/>
      <c r="H265" s="42"/>
      <c r="I265" s="42"/>
      <c r="J265" s="43"/>
      <c r="K265" s="355">
        <f>SUM(K266:K280)</f>
        <v>21415.5</v>
      </c>
      <c r="L265" s="280">
        <f t="shared" ref="L265:R265" si="14">SUM(L266:L280)</f>
        <v>0</v>
      </c>
      <c r="M265" s="280">
        <f t="shared" si="14"/>
        <v>0</v>
      </c>
      <c r="N265" s="280">
        <f t="shared" si="14"/>
        <v>0</v>
      </c>
      <c r="O265" s="280">
        <f t="shared" si="14"/>
        <v>0</v>
      </c>
      <c r="P265" s="280">
        <f t="shared" si="14"/>
        <v>0</v>
      </c>
      <c r="Q265" s="280">
        <f t="shared" si="14"/>
        <v>0</v>
      </c>
      <c r="R265" s="280">
        <f t="shared" si="14"/>
        <v>0</v>
      </c>
    </row>
    <row r="266" spans="2:18" ht="120" x14ac:dyDescent="0.25">
      <c r="B266" s="60"/>
      <c r="C266" s="650" t="s">
        <v>250</v>
      </c>
      <c r="D266" s="26" t="s">
        <v>23</v>
      </c>
      <c r="E266" s="26" t="s">
        <v>251</v>
      </c>
      <c r="F266" s="245" t="s">
        <v>523</v>
      </c>
      <c r="G266" s="246" t="s">
        <v>524</v>
      </c>
      <c r="H266" s="26" t="s">
        <v>33</v>
      </c>
      <c r="I266" s="26"/>
      <c r="J266" s="26"/>
      <c r="K266" s="346">
        <v>319.89</v>
      </c>
      <c r="L266" s="26"/>
      <c r="M266" s="45" t="s">
        <v>392</v>
      </c>
      <c r="N266" s="26"/>
      <c r="O266" s="26"/>
      <c r="P266" s="26"/>
      <c r="Q266" s="26"/>
      <c r="R266" s="26"/>
    </row>
    <row r="267" spans="2:18" x14ac:dyDescent="0.25">
      <c r="B267" s="61"/>
      <c r="C267" s="651"/>
      <c r="D267" s="28" t="s">
        <v>172</v>
      </c>
      <c r="E267" s="28" t="s">
        <v>251</v>
      </c>
      <c r="F267" s="254"/>
      <c r="G267" s="254"/>
      <c r="H267" s="28" t="s">
        <v>33</v>
      </c>
      <c r="I267" s="28"/>
      <c r="J267" s="28"/>
      <c r="K267" s="347"/>
      <c r="L267" s="28"/>
      <c r="M267" s="28"/>
      <c r="N267" s="28"/>
      <c r="O267" s="28"/>
      <c r="P267" s="28"/>
      <c r="Q267" s="28"/>
      <c r="R267" s="28"/>
    </row>
    <row r="268" spans="2:18" x14ac:dyDescent="0.25">
      <c r="B268" s="61"/>
      <c r="C268" s="651"/>
      <c r="D268" s="28" t="s">
        <v>26</v>
      </c>
      <c r="E268" s="28" t="s">
        <v>251</v>
      </c>
      <c r="F268" s="254"/>
      <c r="G268" s="254"/>
      <c r="H268" s="28" t="s">
        <v>33</v>
      </c>
      <c r="I268" s="28"/>
      <c r="J268" s="28"/>
      <c r="K268" s="347"/>
      <c r="L268" s="28"/>
      <c r="M268" s="28"/>
      <c r="N268" s="28"/>
      <c r="O268" s="28"/>
      <c r="P268" s="28"/>
      <c r="Q268" s="28"/>
      <c r="R268" s="28"/>
    </row>
    <row r="269" spans="2:18" x14ac:dyDescent="0.25">
      <c r="B269" s="62"/>
      <c r="C269" s="652"/>
      <c r="D269" s="30" t="s">
        <v>27</v>
      </c>
      <c r="E269" s="30" t="s">
        <v>251</v>
      </c>
      <c r="F269" s="256"/>
      <c r="G269" s="256"/>
      <c r="H269" s="30" t="s">
        <v>33</v>
      </c>
      <c r="I269" s="30"/>
      <c r="J269" s="30"/>
      <c r="K269" s="348"/>
      <c r="L269" s="30"/>
      <c r="M269" s="28"/>
      <c r="N269" s="30"/>
      <c r="O269" s="30"/>
      <c r="P269" s="30"/>
      <c r="Q269" s="30"/>
      <c r="R269" s="30"/>
    </row>
    <row r="270" spans="2:18" ht="30" x14ac:dyDescent="0.25">
      <c r="B270" s="60"/>
      <c r="C270" s="650" t="s">
        <v>252</v>
      </c>
      <c r="D270" s="45" t="s">
        <v>23</v>
      </c>
      <c r="E270" s="45" t="s">
        <v>253</v>
      </c>
      <c r="F270" s="248" t="s">
        <v>525</v>
      </c>
      <c r="G270" s="247"/>
      <c r="H270" s="45">
        <v>3082</v>
      </c>
      <c r="I270" s="45">
        <v>9</v>
      </c>
      <c r="J270" s="45"/>
      <c r="K270" s="357" t="s">
        <v>392</v>
      </c>
      <c r="L270" s="324"/>
      <c r="M270" s="45"/>
      <c r="N270" s="325"/>
      <c r="O270" s="45"/>
      <c r="P270" s="45"/>
      <c r="Q270" s="45"/>
      <c r="R270" s="45"/>
    </row>
    <row r="271" spans="2:18" x14ac:dyDescent="0.25">
      <c r="B271" s="61"/>
      <c r="C271" s="651"/>
      <c r="D271" s="46" t="s">
        <v>26</v>
      </c>
      <c r="E271" s="46" t="s">
        <v>253</v>
      </c>
      <c r="F271" s="313"/>
      <c r="G271" s="313"/>
      <c r="H271" s="46">
        <v>3082</v>
      </c>
      <c r="I271" s="46">
        <v>9</v>
      </c>
      <c r="J271" s="46"/>
      <c r="K271" s="358"/>
      <c r="L271" s="46"/>
      <c r="M271" s="46" t="s">
        <v>392</v>
      </c>
      <c r="N271" s="46"/>
      <c r="O271" s="46"/>
      <c r="P271" s="46"/>
      <c r="Q271" s="46"/>
      <c r="R271" s="46"/>
    </row>
    <row r="272" spans="2:18" x14ac:dyDescent="0.25">
      <c r="B272" s="62"/>
      <c r="C272" s="652"/>
      <c r="D272" s="50" t="s">
        <v>27</v>
      </c>
      <c r="E272" s="50" t="s">
        <v>253</v>
      </c>
      <c r="F272" s="315"/>
      <c r="G272" s="315"/>
      <c r="H272" s="50">
        <v>3077</v>
      </c>
      <c r="I272" s="50">
        <v>9</v>
      </c>
      <c r="J272" s="50"/>
      <c r="K272" s="359"/>
      <c r="L272" s="50"/>
      <c r="M272" s="50"/>
      <c r="N272" s="50"/>
      <c r="O272" s="50"/>
      <c r="P272" s="50"/>
      <c r="Q272" s="50"/>
      <c r="R272" s="50"/>
    </row>
    <row r="273" spans="2:18" x14ac:dyDescent="0.25">
      <c r="B273" s="60"/>
      <c r="C273" s="626" t="s">
        <v>254</v>
      </c>
      <c r="D273" s="45" t="s">
        <v>23</v>
      </c>
      <c r="E273" s="45" t="s">
        <v>255</v>
      </c>
      <c r="F273" s="282" t="s">
        <v>437</v>
      </c>
      <c r="G273" s="282"/>
      <c r="H273" s="45" t="s">
        <v>85</v>
      </c>
      <c r="I273" s="45"/>
      <c r="J273" s="45"/>
      <c r="K273" s="357" t="s">
        <v>392</v>
      </c>
      <c r="L273" s="45"/>
      <c r="M273" s="45" t="s">
        <v>392</v>
      </c>
      <c r="N273" s="45"/>
      <c r="O273" s="45"/>
      <c r="P273" s="45"/>
      <c r="Q273" s="45"/>
      <c r="R273" s="45"/>
    </row>
    <row r="274" spans="2:18" x14ac:dyDescent="0.25">
      <c r="B274" s="61"/>
      <c r="C274" s="627"/>
      <c r="D274" s="46" t="s">
        <v>26</v>
      </c>
      <c r="E274" s="46" t="s">
        <v>255</v>
      </c>
      <c r="F274" s="313"/>
      <c r="G274" s="313"/>
      <c r="H274" s="46" t="s">
        <v>85</v>
      </c>
      <c r="I274" s="46"/>
      <c r="J274" s="46"/>
      <c r="K274" s="358"/>
      <c r="L274" s="46"/>
      <c r="M274" s="46"/>
      <c r="N274" s="46"/>
      <c r="O274" s="46"/>
      <c r="P274" s="46"/>
      <c r="Q274" s="46"/>
      <c r="R274" s="46"/>
    </row>
    <row r="275" spans="2:18" x14ac:dyDescent="0.25">
      <c r="B275" s="62"/>
      <c r="C275" s="628"/>
      <c r="D275" s="50" t="s">
        <v>27</v>
      </c>
      <c r="E275" s="50" t="s">
        <v>255</v>
      </c>
      <c r="F275" s="315"/>
      <c r="G275" s="315"/>
      <c r="H275" s="50" t="s">
        <v>85</v>
      </c>
      <c r="I275" s="50"/>
      <c r="J275" s="50"/>
      <c r="K275" s="359"/>
      <c r="L275" s="50"/>
      <c r="M275" s="50"/>
      <c r="N275" s="50"/>
      <c r="O275" s="50"/>
      <c r="P275" s="50"/>
      <c r="Q275" s="50"/>
      <c r="R275" s="50"/>
    </row>
    <row r="276" spans="2:18" x14ac:dyDescent="0.25">
      <c r="B276" s="94"/>
      <c r="C276" s="99" t="s">
        <v>256</v>
      </c>
      <c r="D276" s="37" t="s">
        <v>27</v>
      </c>
      <c r="E276" s="37" t="s">
        <v>257</v>
      </c>
      <c r="F276" s="319" t="s">
        <v>437</v>
      </c>
      <c r="G276" s="319"/>
      <c r="H276" s="38">
        <v>3077</v>
      </c>
      <c r="I276" s="38">
        <v>9</v>
      </c>
      <c r="J276" s="39"/>
      <c r="K276" s="354" t="s">
        <v>392</v>
      </c>
      <c r="L276" s="39"/>
      <c r="M276" s="45" t="s">
        <v>392</v>
      </c>
      <c r="N276" s="39"/>
      <c r="O276" s="39"/>
      <c r="P276" s="39"/>
      <c r="Q276" s="39"/>
      <c r="R276" s="39"/>
    </row>
    <row r="277" spans="2:18" ht="30" x14ac:dyDescent="0.25">
      <c r="B277" s="60"/>
      <c r="C277" s="638" t="s">
        <v>258</v>
      </c>
      <c r="D277" s="45" t="s">
        <v>23</v>
      </c>
      <c r="E277" s="45" t="s">
        <v>259</v>
      </c>
      <c r="F277" s="282" t="s">
        <v>526</v>
      </c>
      <c r="G277" s="282"/>
      <c r="H277" s="45" t="s">
        <v>33</v>
      </c>
      <c r="I277" s="45"/>
      <c r="J277" s="45"/>
      <c r="K277" s="357" t="s">
        <v>392</v>
      </c>
      <c r="L277" s="45"/>
      <c r="M277" s="45" t="s">
        <v>392</v>
      </c>
      <c r="N277" s="45"/>
      <c r="O277" s="45"/>
      <c r="P277" s="45"/>
      <c r="Q277" s="45"/>
      <c r="R277" s="45"/>
    </row>
    <row r="278" spans="2:18" x14ac:dyDescent="0.25">
      <c r="B278" s="61"/>
      <c r="C278" s="638"/>
      <c r="D278" s="46" t="s">
        <v>26</v>
      </c>
      <c r="E278" s="46" t="s">
        <v>259</v>
      </c>
      <c r="F278" s="313"/>
      <c r="G278" s="313"/>
      <c r="H278" s="46" t="s">
        <v>33</v>
      </c>
      <c r="I278" s="46"/>
      <c r="J278" s="46"/>
      <c r="K278" s="358"/>
      <c r="L278" s="46"/>
      <c r="M278" s="46"/>
      <c r="N278" s="46"/>
      <c r="O278" s="46"/>
      <c r="P278" s="46"/>
      <c r="Q278" s="46"/>
      <c r="R278" s="46"/>
    </row>
    <row r="279" spans="2:18" s="193" customFormat="1" x14ac:dyDescent="0.25">
      <c r="B279" s="326"/>
      <c r="C279" s="626"/>
      <c r="D279" s="327"/>
      <c r="E279" s="327"/>
      <c r="F279" s="313"/>
      <c r="G279" s="313"/>
      <c r="H279" s="327"/>
      <c r="I279" s="327"/>
      <c r="J279" s="327"/>
      <c r="K279" s="358"/>
      <c r="L279" s="327"/>
      <c r="M279" s="327"/>
      <c r="N279" s="327"/>
      <c r="O279" s="327"/>
      <c r="P279" s="327"/>
      <c r="Q279" s="327"/>
      <c r="R279" s="327"/>
    </row>
    <row r="280" spans="2:18" s="274" customFormat="1" x14ac:dyDescent="0.25">
      <c r="B280" s="300"/>
      <c r="C280" s="293" t="s">
        <v>376</v>
      </c>
      <c r="D280" s="302"/>
      <c r="E280" s="302"/>
      <c r="F280" s="304" t="s">
        <v>527</v>
      </c>
      <c r="G280" s="304" t="s">
        <v>528</v>
      </c>
      <c r="H280" s="302"/>
      <c r="I280" s="302"/>
      <c r="J280" s="302"/>
      <c r="K280" s="354">
        <v>21095.61</v>
      </c>
      <c r="L280" s="302"/>
      <c r="M280" s="302"/>
      <c r="N280" s="302"/>
      <c r="O280" s="302"/>
      <c r="P280" s="302"/>
      <c r="Q280" s="302"/>
      <c r="R280" s="302"/>
    </row>
    <row r="281" spans="2:18" x14ac:dyDescent="0.25">
      <c r="B281" s="100" t="s">
        <v>260</v>
      </c>
      <c r="F281" s="328"/>
      <c r="G281" s="328"/>
      <c r="K281" s="368"/>
    </row>
    <row r="282" spans="2:18" x14ac:dyDescent="0.25">
      <c r="F282" s="328"/>
      <c r="G282" s="328"/>
      <c r="K282" s="368"/>
    </row>
    <row r="283" spans="2:18" x14ac:dyDescent="0.25">
      <c r="F283" s="328"/>
      <c r="G283" s="328"/>
      <c r="K283" s="368"/>
    </row>
    <row r="284" spans="2:18" s="240" customFormat="1" x14ac:dyDescent="0.25">
      <c r="B284" s="240" t="s">
        <v>529</v>
      </c>
      <c r="F284" s="329"/>
      <c r="G284" s="329"/>
      <c r="K284" s="369"/>
    </row>
    <row r="285" spans="2:18" s="240" customFormat="1" x14ac:dyDescent="0.25">
      <c r="B285" s="240" t="s">
        <v>530</v>
      </c>
      <c r="F285" s="329"/>
      <c r="G285" s="329"/>
      <c r="K285" s="369"/>
    </row>
    <row r="286" spans="2:18" s="240" customFormat="1" x14ac:dyDescent="0.25">
      <c r="B286" s="240" t="s">
        <v>531</v>
      </c>
      <c r="F286" s="329"/>
      <c r="G286" s="329"/>
      <c r="K286" s="369"/>
    </row>
    <row r="287" spans="2:18" s="240" customFormat="1" x14ac:dyDescent="0.25">
      <c r="B287" s="240" t="s">
        <v>532</v>
      </c>
      <c r="F287" s="329"/>
      <c r="G287" s="329"/>
      <c r="K287" s="369"/>
    </row>
    <row r="288" spans="2:18" s="240" customFormat="1" x14ac:dyDescent="0.25">
      <c r="B288" s="240" t="s">
        <v>533</v>
      </c>
      <c r="F288" s="329"/>
      <c r="G288" s="329"/>
      <c r="K288" s="369"/>
    </row>
    <row r="289" spans="2:11" s="240" customFormat="1" x14ac:dyDescent="0.25">
      <c r="B289" s="240" t="s">
        <v>534</v>
      </c>
      <c r="F289" s="329"/>
      <c r="G289" s="329"/>
      <c r="K289" s="369"/>
    </row>
    <row r="290" spans="2:11" x14ac:dyDescent="0.25">
      <c r="F290" s="328"/>
      <c r="G290" s="328"/>
      <c r="J290" s="558" t="s">
        <v>666</v>
      </c>
      <c r="K290" s="368">
        <f>K4+K8+K12+K16+K88+K98+K111+K126+K140+K164+K178+K183+K214+K249+K265</f>
        <v>664167.54999999993</v>
      </c>
    </row>
    <row r="291" spans="2:11" x14ac:dyDescent="0.25">
      <c r="F291" s="328"/>
      <c r="G291" s="328"/>
      <c r="K291" s="368"/>
    </row>
    <row r="292" spans="2:11" x14ac:dyDescent="0.25">
      <c r="F292" s="328"/>
      <c r="G292" s="328"/>
      <c r="K292" s="368"/>
    </row>
    <row r="293" spans="2:11" x14ac:dyDescent="0.25">
      <c r="F293" s="328"/>
      <c r="G293" s="328"/>
      <c r="K293" s="368"/>
    </row>
    <row r="294" spans="2:11" x14ac:dyDescent="0.25">
      <c r="F294" s="328"/>
      <c r="G294" s="328"/>
      <c r="K294" s="368"/>
    </row>
    <row r="295" spans="2:11" x14ac:dyDescent="0.25">
      <c r="F295" s="328"/>
      <c r="G295" s="328"/>
      <c r="K295" s="368"/>
    </row>
    <row r="296" spans="2:11" x14ac:dyDescent="0.25">
      <c r="F296" s="328"/>
      <c r="G296" s="328"/>
      <c r="K296" s="368"/>
    </row>
    <row r="297" spans="2:11" x14ac:dyDescent="0.25">
      <c r="F297" s="328"/>
      <c r="G297" s="328"/>
      <c r="K297" s="368"/>
    </row>
    <row r="298" spans="2:11" x14ac:dyDescent="0.25">
      <c r="F298" s="328"/>
      <c r="G298" s="328"/>
      <c r="K298" s="368"/>
    </row>
    <row r="299" spans="2:11" x14ac:dyDescent="0.25">
      <c r="F299" s="328"/>
      <c r="G299" s="328"/>
      <c r="K299" s="368"/>
    </row>
    <row r="300" spans="2:11" x14ac:dyDescent="0.25">
      <c r="F300" s="328"/>
      <c r="G300" s="328"/>
      <c r="K300" s="368"/>
    </row>
    <row r="301" spans="2:11" x14ac:dyDescent="0.25">
      <c r="F301" s="328"/>
      <c r="G301" s="328"/>
      <c r="K301" s="368"/>
    </row>
    <row r="302" spans="2:11" x14ac:dyDescent="0.25">
      <c r="F302" s="328"/>
      <c r="G302" s="328"/>
      <c r="K302" s="368"/>
    </row>
    <row r="303" spans="2:11" x14ac:dyDescent="0.25">
      <c r="F303" s="328"/>
      <c r="G303" s="328"/>
      <c r="K303" s="368"/>
    </row>
    <row r="304" spans="2:11" x14ac:dyDescent="0.25">
      <c r="F304" s="328"/>
      <c r="G304" s="328"/>
    </row>
    <row r="305" spans="6:7" x14ac:dyDescent="0.25">
      <c r="F305" s="328"/>
      <c r="G305" s="328"/>
    </row>
    <row r="306" spans="6:7" x14ac:dyDescent="0.25">
      <c r="F306" s="328"/>
      <c r="G306" s="328"/>
    </row>
    <row r="307" spans="6:7" x14ac:dyDescent="0.25">
      <c r="F307" s="328"/>
      <c r="G307" s="328"/>
    </row>
    <row r="308" spans="6:7" x14ac:dyDescent="0.25">
      <c r="F308" s="328"/>
      <c r="G308" s="328"/>
    </row>
    <row r="309" spans="6:7" x14ac:dyDescent="0.25">
      <c r="F309" s="328"/>
      <c r="G309" s="328"/>
    </row>
    <row r="310" spans="6:7" x14ac:dyDescent="0.25">
      <c r="F310" s="328"/>
      <c r="G310" s="328"/>
    </row>
    <row r="311" spans="6:7" x14ac:dyDescent="0.25">
      <c r="F311" s="328"/>
      <c r="G311" s="328"/>
    </row>
    <row r="312" spans="6:7" x14ac:dyDescent="0.25">
      <c r="F312" s="328"/>
      <c r="G312" s="328"/>
    </row>
    <row r="313" spans="6:7" x14ac:dyDescent="0.25">
      <c r="F313" s="328"/>
      <c r="G313" s="328"/>
    </row>
    <row r="314" spans="6:7" x14ac:dyDescent="0.25">
      <c r="F314" s="328"/>
      <c r="G314" s="328"/>
    </row>
    <row r="315" spans="6:7" x14ac:dyDescent="0.25">
      <c r="F315" s="328"/>
      <c r="G315" s="328"/>
    </row>
    <row r="316" spans="6:7" x14ac:dyDescent="0.25">
      <c r="F316" s="328"/>
      <c r="G316" s="328"/>
    </row>
    <row r="317" spans="6:7" x14ac:dyDescent="0.25">
      <c r="F317" s="328"/>
      <c r="G317" s="328"/>
    </row>
    <row r="318" spans="6:7" x14ac:dyDescent="0.25">
      <c r="F318" s="328"/>
      <c r="G318" s="328"/>
    </row>
    <row r="319" spans="6:7" x14ac:dyDescent="0.25">
      <c r="F319" s="328"/>
      <c r="G319" s="328"/>
    </row>
    <row r="320" spans="6:7" x14ac:dyDescent="0.25">
      <c r="F320" s="328"/>
      <c r="G320" s="328"/>
    </row>
    <row r="321" spans="6:7" x14ac:dyDescent="0.25">
      <c r="F321" s="328"/>
      <c r="G321" s="328"/>
    </row>
    <row r="322" spans="6:7" x14ac:dyDescent="0.25">
      <c r="F322" s="328"/>
      <c r="G322" s="328"/>
    </row>
    <row r="323" spans="6:7" x14ac:dyDescent="0.25">
      <c r="F323" s="328"/>
      <c r="G323" s="328"/>
    </row>
    <row r="324" spans="6:7" x14ac:dyDescent="0.25">
      <c r="F324" s="328"/>
      <c r="G324" s="328"/>
    </row>
    <row r="325" spans="6:7" x14ac:dyDescent="0.25">
      <c r="F325" s="328"/>
      <c r="G325" s="328"/>
    </row>
    <row r="326" spans="6:7" x14ac:dyDescent="0.25">
      <c r="F326" s="328"/>
      <c r="G326" s="328"/>
    </row>
    <row r="327" spans="6:7" x14ac:dyDescent="0.25">
      <c r="F327" s="328"/>
      <c r="G327" s="328"/>
    </row>
    <row r="328" spans="6:7" x14ac:dyDescent="0.25">
      <c r="F328" s="328"/>
      <c r="G328" s="328"/>
    </row>
    <row r="329" spans="6:7" x14ac:dyDescent="0.25">
      <c r="F329" s="328"/>
      <c r="G329" s="328"/>
    </row>
    <row r="330" spans="6:7" x14ac:dyDescent="0.25">
      <c r="F330" s="328"/>
      <c r="G330" s="328"/>
    </row>
    <row r="331" spans="6:7" x14ac:dyDescent="0.25">
      <c r="F331" s="328"/>
      <c r="G331" s="328"/>
    </row>
    <row r="332" spans="6:7" x14ac:dyDescent="0.25">
      <c r="F332" s="328"/>
      <c r="G332" s="328"/>
    </row>
    <row r="333" spans="6:7" x14ac:dyDescent="0.25">
      <c r="F333" s="328"/>
      <c r="G333" s="328"/>
    </row>
    <row r="334" spans="6:7" x14ac:dyDescent="0.25">
      <c r="F334" s="328"/>
      <c r="G334" s="328"/>
    </row>
    <row r="335" spans="6:7" x14ac:dyDescent="0.25">
      <c r="F335" s="328"/>
      <c r="G335" s="328"/>
    </row>
    <row r="336" spans="6:7" x14ac:dyDescent="0.25">
      <c r="F336" s="328"/>
      <c r="G336" s="328"/>
    </row>
    <row r="337" spans="6:7" x14ac:dyDescent="0.25">
      <c r="F337" s="328"/>
      <c r="G337" s="328"/>
    </row>
    <row r="338" spans="6:7" x14ac:dyDescent="0.25">
      <c r="F338" s="328"/>
      <c r="G338" s="328"/>
    </row>
    <row r="339" spans="6:7" x14ac:dyDescent="0.25">
      <c r="F339" s="328"/>
      <c r="G339" s="328"/>
    </row>
    <row r="340" spans="6:7" x14ac:dyDescent="0.25">
      <c r="F340" s="328"/>
      <c r="G340" s="328"/>
    </row>
    <row r="341" spans="6:7" x14ac:dyDescent="0.25">
      <c r="F341" s="328"/>
      <c r="G341" s="328"/>
    </row>
    <row r="342" spans="6:7" x14ac:dyDescent="0.25">
      <c r="F342" s="328"/>
      <c r="G342" s="328"/>
    </row>
    <row r="343" spans="6:7" x14ac:dyDescent="0.25">
      <c r="F343" s="328"/>
      <c r="G343" s="328"/>
    </row>
    <row r="344" spans="6:7" x14ac:dyDescent="0.25">
      <c r="F344" s="328"/>
      <c r="G344" s="328"/>
    </row>
    <row r="345" spans="6:7" x14ac:dyDescent="0.25">
      <c r="F345" s="328"/>
      <c r="G345" s="328"/>
    </row>
    <row r="346" spans="6:7" x14ac:dyDescent="0.25">
      <c r="F346" s="328"/>
      <c r="G346" s="328"/>
    </row>
    <row r="347" spans="6:7" x14ac:dyDescent="0.25">
      <c r="F347" s="328"/>
      <c r="G347" s="328"/>
    </row>
    <row r="348" spans="6:7" x14ac:dyDescent="0.25">
      <c r="F348" s="328"/>
      <c r="G348" s="328"/>
    </row>
    <row r="349" spans="6:7" x14ac:dyDescent="0.25">
      <c r="F349" s="328"/>
      <c r="G349" s="328"/>
    </row>
    <row r="350" spans="6:7" x14ac:dyDescent="0.25">
      <c r="F350" s="328"/>
      <c r="G350" s="328"/>
    </row>
    <row r="351" spans="6:7" x14ac:dyDescent="0.25">
      <c r="F351" s="328"/>
      <c r="G351" s="328"/>
    </row>
    <row r="352" spans="6:7" x14ac:dyDescent="0.25">
      <c r="F352" s="328"/>
      <c r="G352" s="328"/>
    </row>
    <row r="353" spans="6:7" x14ac:dyDescent="0.25">
      <c r="F353" s="328"/>
      <c r="G353" s="328"/>
    </row>
    <row r="354" spans="6:7" x14ac:dyDescent="0.25">
      <c r="F354" s="328"/>
      <c r="G354" s="328"/>
    </row>
    <row r="355" spans="6:7" x14ac:dyDescent="0.25">
      <c r="F355" s="328"/>
      <c r="G355" s="328"/>
    </row>
    <row r="356" spans="6:7" x14ac:dyDescent="0.25">
      <c r="F356" s="328"/>
      <c r="G356" s="328"/>
    </row>
    <row r="357" spans="6:7" x14ac:dyDescent="0.25">
      <c r="F357" s="328"/>
      <c r="G357" s="328"/>
    </row>
    <row r="358" spans="6:7" x14ac:dyDescent="0.25">
      <c r="F358" s="328"/>
      <c r="G358" s="328"/>
    </row>
    <row r="359" spans="6:7" x14ac:dyDescent="0.25">
      <c r="F359" s="328"/>
      <c r="G359" s="328"/>
    </row>
    <row r="360" spans="6:7" x14ac:dyDescent="0.25">
      <c r="F360" s="328"/>
      <c r="G360" s="328"/>
    </row>
    <row r="361" spans="6:7" x14ac:dyDescent="0.25">
      <c r="F361" s="328"/>
      <c r="G361" s="328"/>
    </row>
    <row r="362" spans="6:7" x14ac:dyDescent="0.25">
      <c r="F362" s="328"/>
      <c r="G362" s="328"/>
    </row>
    <row r="363" spans="6:7" x14ac:dyDescent="0.25">
      <c r="F363" s="328"/>
      <c r="G363" s="328"/>
    </row>
    <row r="364" spans="6:7" x14ac:dyDescent="0.25">
      <c r="F364" s="328"/>
      <c r="G364" s="328"/>
    </row>
    <row r="365" spans="6:7" x14ac:dyDescent="0.25">
      <c r="F365" s="328"/>
      <c r="G365" s="328"/>
    </row>
    <row r="366" spans="6:7" x14ac:dyDescent="0.25">
      <c r="F366" s="328"/>
      <c r="G366" s="328"/>
    </row>
    <row r="367" spans="6:7" x14ac:dyDescent="0.25">
      <c r="F367" s="328"/>
      <c r="G367" s="328"/>
    </row>
    <row r="368" spans="6:7" x14ac:dyDescent="0.25">
      <c r="F368" s="328"/>
      <c r="G368" s="328"/>
    </row>
    <row r="369" spans="6:7" x14ac:dyDescent="0.25">
      <c r="F369" s="328"/>
      <c r="G369" s="328"/>
    </row>
    <row r="370" spans="6:7" x14ac:dyDescent="0.25">
      <c r="F370" s="328"/>
      <c r="G370" s="328"/>
    </row>
    <row r="371" spans="6:7" x14ac:dyDescent="0.25">
      <c r="F371" s="328"/>
      <c r="G371" s="328"/>
    </row>
    <row r="372" spans="6:7" x14ac:dyDescent="0.25">
      <c r="F372" s="328"/>
      <c r="G372" s="328"/>
    </row>
    <row r="373" spans="6:7" x14ac:dyDescent="0.25">
      <c r="F373" s="328"/>
      <c r="G373" s="328"/>
    </row>
    <row r="374" spans="6:7" x14ac:dyDescent="0.25">
      <c r="F374" s="328"/>
      <c r="G374" s="328"/>
    </row>
    <row r="375" spans="6:7" x14ac:dyDescent="0.25">
      <c r="F375" s="328"/>
      <c r="G375" s="328"/>
    </row>
    <row r="376" spans="6:7" x14ac:dyDescent="0.25">
      <c r="F376" s="328"/>
      <c r="G376" s="328"/>
    </row>
    <row r="377" spans="6:7" x14ac:dyDescent="0.25">
      <c r="F377" s="328"/>
      <c r="G377" s="328"/>
    </row>
    <row r="378" spans="6:7" x14ac:dyDescent="0.25">
      <c r="F378" s="328"/>
      <c r="G378" s="328"/>
    </row>
    <row r="379" spans="6:7" x14ac:dyDescent="0.25">
      <c r="F379" s="328"/>
      <c r="G379" s="328"/>
    </row>
    <row r="380" spans="6:7" x14ac:dyDescent="0.25">
      <c r="F380" s="328"/>
      <c r="G380" s="328"/>
    </row>
    <row r="381" spans="6:7" x14ac:dyDescent="0.25">
      <c r="F381" s="328"/>
      <c r="G381" s="328"/>
    </row>
    <row r="382" spans="6:7" x14ac:dyDescent="0.25">
      <c r="F382" s="328"/>
      <c r="G382" s="328"/>
    </row>
    <row r="383" spans="6:7" x14ac:dyDescent="0.25">
      <c r="F383" s="328"/>
      <c r="G383" s="328"/>
    </row>
    <row r="384" spans="6:7" x14ac:dyDescent="0.25">
      <c r="F384" s="328"/>
      <c r="G384" s="328"/>
    </row>
    <row r="385" spans="6:7" x14ac:dyDescent="0.25">
      <c r="F385" s="328"/>
      <c r="G385" s="328"/>
    </row>
    <row r="386" spans="6:7" x14ac:dyDescent="0.25">
      <c r="F386" s="328"/>
      <c r="G386" s="328"/>
    </row>
    <row r="387" spans="6:7" x14ac:dyDescent="0.25">
      <c r="F387" s="328"/>
      <c r="G387" s="328"/>
    </row>
    <row r="388" spans="6:7" x14ac:dyDescent="0.25">
      <c r="F388" s="328"/>
      <c r="G388" s="328"/>
    </row>
    <row r="389" spans="6:7" x14ac:dyDescent="0.25">
      <c r="F389" s="328"/>
      <c r="G389" s="328"/>
    </row>
    <row r="390" spans="6:7" x14ac:dyDescent="0.25">
      <c r="F390" s="328"/>
      <c r="G390" s="328"/>
    </row>
    <row r="391" spans="6:7" x14ac:dyDescent="0.25">
      <c r="F391" s="328"/>
      <c r="G391" s="328"/>
    </row>
    <row r="392" spans="6:7" x14ac:dyDescent="0.25">
      <c r="F392" s="328"/>
      <c r="G392" s="328"/>
    </row>
    <row r="393" spans="6:7" x14ac:dyDescent="0.25">
      <c r="F393" s="328"/>
      <c r="G393" s="328"/>
    </row>
    <row r="394" spans="6:7" x14ac:dyDescent="0.25">
      <c r="F394" s="328"/>
      <c r="G394" s="328"/>
    </row>
    <row r="395" spans="6:7" x14ac:dyDescent="0.25">
      <c r="F395" s="328"/>
      <c r="G395" s="328"/>
    </row>
    <row r="396" spans="6:7" x14ac:dyDescent="0.25">
      <c r="F396" s="328"/>
      <c r="G396" s="328"/>
    </row>
    <row r="397" spans="6:7" x14ac:dyDescent="0.25">
      <c r="F397" s="328"/>
      <c r="G397" s="328"/>
    </row>
    <row r="398" spans="6:7" x14ac:dyDescent="0.25">
      <c r="F398" s="328"/>
      <c r="G398" s="328"/>
    </row>
    <row r="399" spans="6:7" x14ac:dyDescent="0.25">
      <c r="F399" s="328"/>
      <c r="G399" s="328"/>
    </row>
    <row r="400" spans="6:7" x14ac:dyDescent="0.25">
      <c r="F400" s="328"/>
      <c r="G400" s="328"/>
    </row>
    <row r="401" spans="6:7" x14ac:dyDescent="0.25">
      <c r="F401" s="328"/>
      <c r="G401" s="328"/>
    </row>
    <row r="402" spans="6:7" x14ac:dyDescent="0.25">
      <c r="F402" s="328"/>
      <c r="G402" s="328"/>
    </row>
    <row r="403" spans="6:7" x14ac:dyDescent="0.25">
      <c r="F403" s="328"/>
      <c r="G403" s="328"/>
    </row>
    <row r="404" spans="6:7" x14ac:dyDescent="0.25">
      <c r="F404" s="328"/>
      <c r="G404" s="328"/>
    </row>
    <row r="405" spans="6:7" x14ac:dyDescent="0.25">
      <c r="F405" s="328"/>
      <c r="G405" s="328"/>
    </row>
    <row r="406" spans="6:7" x14ac:dyDescent="0.25">
      <c r="F406" s="328"/>
      <c r="G406" s="328"/>
    </row>
    <row r="407" spans="6:7" x14ac:dyDescent="0.25">
      <c r="F407" s="328"/>
      <c r="G407" s="328"/>
    </row>
    <row r="408" spans="6:7" x14ac:dyDescent="0.25">
      <c r="F408" s="328"/>
      <c r="G408" s="328"/>
    </row>
    <row r="409" spans="6:7" x14ac:dyDescent="0.25">
      <c r="F409" s="328"/>
      <c r="G409" s="328"/>
    </row>
    <row r="410" spans="6:7" x14ac:dyDescent="0.25">
      <c r="F410" s="328"/>
      <c r="G410" s="328"/>
    </row>
    <row r="411" spans="6:7" x14ac:dyDescent="0.25">
      <c r="F411" s="328"/>
      <c r="G411" s="328"/>
    </row>
    <row r="412" spans="6:7" x14ac:dyDescent="0.25">
      <c r="F412" s="328"/>
      <c r="G412" s="328"/>
    </row>
    <row r="413" spans="6:7" x14ac:dyDescent="0.25">
      <c r="F413" s="328"/>
      <c r="G413" s="328"/>
    </row>
    <row r="414" spans="6:7" x14ac:dyDescent="0.25">
      <c r="F414" s="328"/>
      <c r="G414" s="328"/>
    </row>
    <row r="415" spans="6:7" x14ac:dyDescent="0.25">
      <c r="F415" s="328"/>
      <c r="G415" s="328"/>
    </row>
    <row r="416" spans="6:7" x14ac:dyDescent="0.25">
      <c r="F416" s="328"/>
      <c r="G416" s="328"/>
    </row>
    <row r="417" spans="6:7" x14ac:dyDescent="0.25">
      <c r="F417" s="328"/>
      <c r="G417" s="328"/>
    </row>
    <row r="418" spans="6:7" x14ac:dyDescent="0.25">
      <c r="F418" s="328"/>
      <c r="G418" s="328"/>
    </row>
    <row r="419" spans="6:7" x14ac:dyDescent="0.25">
      <c r="F419" s="328"/>
      <c r="G419" s="328"/>
    </row>
    <row r="420" spans="6:7" x14ac:dyDescent="0.25">
      <c r="F420" s="328"/>
      <c r="G420" s="328"/>
    </row>
    <row r="421" spans="6:7" x14ac:dyDescent="0.25">
      <c r="F421" s="328"/>
      <c r="G421" s="328"/>
    </row>
    <row r="422" spans="6:7" x14ac:dyDescent="0.25">
      <c r="F422" s="328"/>
      <c r="G422" s="328"/>
    </row>
    <row r="423" spans="6:7" x14ac:dyDescent="0.25">
      <c r="F423" s="328"/>
      <c r="G423" s="328"/>
    </row>
    <row r="424" spans="6:7" x14ac:dyDescent="0.25">
      <c r="F424" s="328"/>
      <c r="G424" s="328"/>
    </row>
    <row r="425" spans="6:7" x14ac:dyDescent="0.25">
      <c r="F425" s="328"/>
      <c r="G425" s="328"/>
    </row>
    <row r="426" spans="6:7" x14ac:dyDescent="0.25">
      <c r="F426" s="328"/>
      <c r="G426" s="328"/>
    </row>
    <row r="427" spans="6:7" x14ac:dyDescent="0.25">
      <c r="F427" s="328"/>
      <c r="G427" s="328"/>
    </row>
    <row r="428" spans="6:7" x14ac:dyDescent="0.25">
      <c r="F428" s="328"/>
      <c r="G428" s="328"/>
    </row>
    <row r="429" spans="6:7" x14ac:dyDescent="0.25">
      <c r="F429" s="328"/>
      <c r="G429" s="328"/>
    </row>
    <row r="430" spans="6:7" x14ac:dyDescent="0.25">
      <c r="F430" s="328"/>
      <c r="G430" s="328"/>
    </row>
    <row r="431" spans="6:7" x14ac:dyDescent="0.25">
      <c r="F431" s="328"/>
      <c r="G431" s="328"/>
    </row>
    <row r="432" spans="6:7" x14ac:dyDescent="0.25">
      <c r="F432" s="328"/>
      <c r="G432" s="328"/>
    </row>
    <row r="433" spans="6:7" x14ac:dyDescent="0.25">
      <c r="F433" s="328"/>
      <c r="G433" s="328"/>
    </row>
    <row r="434" spans="6:7" x14ac:dyDescent="0.25">
      <c r="F434" s="328"/>
      <c r="G434" s="328"/>
    </row>
    <row r="435" spans="6:7" x14ac:dyDescent="0.25">
      <c r="F435" s="328"/>
      <c r="G435" s="328"/>
    </row>
    <row r="436" spans="6:7" x14ac:dyDescent="0.25">
      <c r="F436" s="328"/>
      <c r="G436" s="328"/>
    </row>
    <row r="437" spans="6:7" x14ac:dyDescent="0.25">
      <c r="F437" s="328"/>
      <c r="G437" s="328"/>
    </row>
    <row r="438" spans="6:7" x14ac:dyDescent="0.25">
      <c r="F438" s="328"/>
      <c r="G438" s="328"/>
    </row>
    <row r="439" spans="6:7" x14ac:dyDescent="0.25">
      <c r="F439" s="328"/>
      <c r="G439" s="328"/>
    </row>
    <row r="440" spans="6:7" x14ac:dyDescent="0.25">
      <c r="F440" s="328"/>
      <c r="G440" s="328"/>
    </row>
    <row r="441" spans="6:7" x14ac:dyDescent="0.25">
      <c r="F441" s="328"/>
      <c r="G441" s="328"/>
    </row>
    <row r="442" spans="6:7" x14ac:dyDescent="0.25">
      <c r="F442" s="328"/>
      <c r="G442" s="328"/>
    </row>
    <row r="443" spans="6:7" x14ac:dyDescent="0.25">
      <c r="F443" s="328"/>
      <c r="G443" s="328"/>
    </row>
    <row r="444" spans="6:7" x14ac:dyDescent="0.25">
      <c r="F444" s="328"/>
      <c r="G444" s="328"/>
    </row>
    <row r="445" spans="6:7" x14ac:dyDescent="0.25">
      <c r="F445" s="328"/>
      <c r="G445" s="328"/>
    </row>
    <row r="446" spans="6:7" x14ac:dyDescent="0.25">
      <c r="F446" s="328"/>
      <c r="G446" s="328"/>
    </row>
    <row r="447" spans="6:7" x14ac:dyDescent="0.25">
      <c r="F447" s="328"/>
      <c r="G447" s="328"/>
    </row>
    <row r="448" spans="6:7" x14ac:dyDescent="0.25">
      <c r="F448" s="328"/>
      <c r="G448" s="328"/>
    </row>
    <row r="449" spans="6:7" x14ac:dyDescent="0.25">
      <c r="F449" s="328"/>
      <c r="G449" s="328"/>
    </row>
    <row r="450" spans="6:7" x14ac:dyDescent="0.25">
      <c r="F450" s="328"/>
      <c r="G450" s="328"/>
    </row>
    <row r="451" spans="6:7" x14ac:dyDescent="0.25">
      <c r="F451" s="328"/>
      <c r="G451" s="328"/>
    </row>
    <row r="452" spans="6:7" x14ac:dyDescent="0.25">
      <c r="F452" s="328"/>
      <c r="G452" s="328"/>
    </row>
    <row r="453" spans="6:7" x14ac:dyDescent="0.25">
      <c r="F453" s="328"/>
      <c r="G453" s="328"/>
    </row>
    <row r="454" spans="6:7" x14ac:dyDescent="0.25">
      <c r="F454" s="328"/>
      <c r="G454" s="328"/>
    </row>
    <row r="455" spans="6:7" x14ac:dyDescent="0.25">
      <c r="F455" s="328"/>
      <c r="G455" s="328"/>
    </row>
    <row r="456" spans="6:7" x14ac:dyDescent="0.25">
      <c r="F456" s="328"/>
      <c r="G456" s="328"/>
    </row>
    <row r="457" spans="6:7" x14ac:dyDescent="0.25">
      <c r="F457" s="328"/>
      <c r="G457" s="328"/>
    </row>
    <row r="458" spans="6:7" x14ac:dyDescent="0.25">
      <c r="F458" s="328"/>
      <c r="G458" s="328"/>
    </row>
    <row r="459" spans="6:7" x14ac:dyDescent="0.25">
      <c r="F459" s="328"/>
      <c r="G459" s="328"/>
    </row>
    <row r="460" spans="6:7" x14ac:dyDescent="0.25">
      <c r="F460" s="328"/>
      <c r="G460" s="328"/>
    </row>
    <row r="461" spans="6:7" x14ac:dyDescent="0.25">
      <c r="F461" s="328"/>
      <c r="G461" s="328"/>
    </row>
    <row r="462" spans="6:7" x14ac:dyDescent="0.25">
      <c r="F462" s="328"/>
      <c r="G462" s="328"/>
    </row>
    <row r="463" spans="6:7" x14ac:dyDescent="0.25">
      <c r="F463" s="328"/>
      <c r="G463" s="328"/>
    </row>
    <row r="464" spans="6:7" x14ac:dyDescent="0.25">
      <c r="F464" s="328"/>
      <c r="G464" s="328"/>
    </row>
    <row r="465" spans="6:7" x14ac:dyDescent="0.25">
      <c r="F465" s="328"/>
      <c r="G465" s="328"/>
    </row>
    <row r="466" spans="6:7" x14ac:dyDescent="0.25">
      <c r="F466" s="328"/>
      <c r="G466" s="328"/>
    </row>
    <row r="467" spans="6:7" x14ac:dyDescent="0.25">
      <c r="F467" s="328"/>
      <c r="G467" s="328"/>
    </row>
    <row r="468" spans="6:7" x14ac:dyDescent="0.25">
      <c r="F468" s="328"/>
      <c r="G468" s="328"/>
    </row>
    <row r="469" spans="6:7" x14ac:dyDescent="0.25">
      <c r="F469" s="328"/>
      <c r="G469" s="328"/>
    </row>
    <row r="470" spans="6:7" x14ac:dyDescent="0.25">
      <c r="F470" s="328"/>
      <c r="G470" s="328"/>
    </row>
    <row r="471" spans="6:7" x14ac:dyDescent="0.25">
      <c r="F471" s="328"/>
      <c r="G471" s="328"/>
    </row>
    <row r="472" spans="6:7" x14ac:dyDescent="0.25">
      <c r="F472" s="328"/>
      <c r="G472" s="328"/>
    </row>
    <row r="473" spans="6:7" x14ac:dyDescent="0.25">
      <c r="F473" s="328"/>
      <c r="G473" s="328"/>
    </row>
    <row r="474" spans="6:7" x14ac:dyDescent="0.25">
      <c r="F474" s="328"/>
      <c r="G474" s="328"/>
    </row>
    <row r="475" spans="6:7" x14ac:dyDescent="0.25">
      <c r="F475" s="328"/>
      <c r="G475" s="328"/>
    </row>
    <row r="476" spans="6:7" x14ac:dyDescent="0.25">
      <c r="F476" s="328"/>
      <c r="G476" s="328"/>
    </row>
    <row r="477" spans="6:7" x14ac:dyDescent="0.25">
      <c r="F477" s="328"/>
      <c r="G477" s="328"/>
    </row>
    <row r="478" spans="6:7" x14ac:dyDescent="0.25">
      <c r="F478" s="328"/>
      <c r="G478" s="328"/>
    </row>
    <row r="479" spans="6:7" x14ac:dyDescent="0.25">
      <c r="F479" s="328"/>
      <c r="G479" s="328"/>
    </row>
    <row r="480" spans="6:7" x14ac:dyDescent="0.25">
      <c r="F480" s="328"/>
      <c r="G480" s="328"/>
    </row>
    <row r="481" spans="6:7" x14ac:dyDescent="0.25">
      <c r="F481" s="328"/>
      <c r="G481" s="328"/>
    </row>
    <row r="482" spans="6:7" x14ac:dyDescent="0.25">
      <c r="F482" s="328"/>
      <c r="G482" s="328"/>
    </row>
    <row r="483" spans="6:7" x14ac:dyDescent="0.25">
      <c r="F483" s="328"/>
      <c r="G483" s="328"/>
    </row>
    <row r="484" spans="6:7" x14ac:dyDescent="0.25">
      <c r="F484" s="328"/>
      <c r="G484" s="328"/>
    </row>
    <row r="485" spans="6:7" x14ac:dyDescent="0.25">
      <c r="F485" s="328"/>
      <c r="G485" s="328"/>
    </row>
  </sheetData>
  <sheetProtection password="F167" sheet="1" objects="1" scenarios="1"/>
  <mergeCells count="89">
    <mergeCell ref="C262:C264"/>
    <mergeCell ref="C266:C269"/>
    <mergeCell ref="C270:C272"/>
    <mergeCell ref="C273:C275"/>
    <mergeCell ref="C277:C279"/>
    <mergeCell ref="C259:C261"/>
    <mergeCell ref="C224:C226"/>
    <mergeCell ref="C227:C229"/>
    <mergeCell ref="C230:C231"/>
    <mergeCell ref="C235:C236"/>
    <mergeCell ref="C237:C238"/>
    <mergeCell ref="C240:C242"/>
    <mergeCell ref="C243:C244"/>
    <mergeCell ref="C245:C246"/>
    <mergeCell ref="C250:C252"/>
    <mergeCell ref="C253:C255"/>
    <mergeCell ref="C256:C258"/>
    <mergeCell ref="C222:C223"/>
    <mergeCell ref="C187:C189"/>
    <mergeCell ref="C190:C192"/>
    <mergeCell ref="C193:C195"/>
    <mergeCell ref="C196:C198"/>
    <mergeCell ref="C199:C201"/>
    <mergeCell ref="C202:C204"/>
    <mergeCell ref="C205:C207"/>
    <mergeCell ref="C208:C210"/>
    <mergeCell ref="C211:C213"/>
    <mergeCell ref="C218:C219"/>
    <mergeCell ref="C220:C221"/>
    <mergeCell ref="E140:H140"/>
    <mergeCell ref="C141:C143"/>
    <mergeCell ref="C184:C186"/>
    <mergeCell ref="C147:C149"/>
    <mergeCell ref="C150:C152"/>
    <mergeCell ref="C153:C155"/>
    <mergeCell ref="C156:C158"/>
    <mergeCell ref="C159:C161"/>
    <mergeCell ref="C165:C167"/>
    <mergeCell ref="C168:C170"/>
    <mergeCell ref="C172:C174"/>
    <mergeCell ref="C175:C177"/>
    <mergeCell ref="C179:C180"/>
    <mergeCell ref="C181:C182"/>
    <mergeCell ref="C144:C146"/>
    <mergeCell ref="C127:C129"/>
    <mergeCell ref="C130:C132"/>
    <mergeCell ref="C134:C136"/>
    <mergeCell ref="C137:C139"/>
    <mergeCell ref="C108:C110"/>
    <mergeCell ref="C112:C113"/>
    <mergeCell ref="C114:C116"/>
    <mergeCell ref="C117:C119"/>
    <mergeCell ref="C120:C122"/>
    <mergeCell ref="C123:C125"/>
    <mergeCell ref="C99:C101"/>
    <mergeCell ref="C102:C104"/>
    <mergeCell ref="C70:C72"/>
    <mergeCell ref="C73:C75"/>
    <mergeCell ref="C76:C78"/>
    <mergeCell ref="C81:C83"/>
    <mergeCell ref="C84:C86"/>
    <mergeCell ref="C105:C107"/>
    <mergeCell ref="C67:C69"/>
    <mergeCell ref="C34:C36"/>
    <mergeCell ref="C37:C39"/>
    <mergeCell ref="C40:C42"/>
    <mergeCell ref="C43:C45"/>
    <mergeCell ref="C46:C48"/>
    <mergeCell ref="C49:C51"/>
    <mergeCell ref="C52:C54"/>
    <mergeCell ref="C55:C57"/>
    <mergeCell ref="C58:C60"/>
    <mergeCell ref="C61:C63"/>
    <mergeCell ref="C64:C66"/>
    <mergeCell ref="C89:C91"/>
    <mergeCell ref="C92:C94"/>
    <mergeCell ref="C95:C97"/>
    <mergeCell ref="C31:C33"/>
    <mergeCell ref="B2:J2"/>
    <mergeCell ref="L2:M2"/>
    <mergeCell ref="N2:R2"/>
    <mergeCell ref="C5:C7"/>
    <mergeCell ref="C9:C11"/>
    <mergeCell ref="C13:C15"/>
    <mergeCell ref="C17:C19"/>
    <mergeCell ref="C20:C22"/>
    <mergeCell ref="C23:C25"/>
    <mergeCell ref="C26:C27"/>
    <mergeCell ref="C28:C30"/>
  </mergeCells>
  <hyperlinks>
    <hyperlink ref="D3" location="'Data collection template'!B274" display="Waste form*"/>
    <hyperlink ref="B281" location="'Data collection template'!D3" display="*Waste form: identifies the physical state of the waste, where L = liquid; S = solid; P = sludge; and M = mixture/assortment."/>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4"/>
  <sheetViews>
    <sheetView zoomScaleNormal="100" workbookViewId="0">
      <selection activeCell="C31" sqref="C31:C33"/>
    </sheetView>
  </sheetViews>
  <sheetFormatPr defaultRowHeight="15" x14ac:dyDescent="0.25"/>
  <cols>
    <col min="2" max="2" width="63.5703125" customWidth="1"/>
    <col min="3" max="3" width="16.140625" customWidth="1"/>
    <col min="4" max="4" width="15.42578125" customWidth="1"/>
    <col min="5" max="5" width="15.28515625" customWidth="1"/>
    <col min="6" max="6" width="15.140625" customWidth="1"/>
    <col min="7" max="7" width="14.42578125" customWidth="1"/>
    <col min="8" max="8" width="14.5703125" customWidth="1"/>
  </cols>
  <sheetData>
    <row r="2" spans="2:8" s="240" customFormat="1" x14ac:dyDescent="0.25">
      <c r="B2" s="706" t="s">
        <v>541</v>
      </c>
      <c r="C2" s="707"/>
      <c r="D2" s="704" t="s">
        <v>540</v>
      </c>
      <c r="E2" s="705"/>
      <c r="F2" s="705"/>
      <c r="G2" s="705"/>
      <c r="H2" s="705"/>
    </row>
    <row r="3" spans="2:8" s="240" customFormat="1" x14ac:dyDescent="0.25">
      <c r="B3" s="333" t="s">
        <v>542</v>
      </c>
      <c r="C3" s="337" t="s">
        <v>543</v>
      </c>
      <c r="D3" s="464" t="s">
        <v>536</v>
      </c>
      <c r="E3" s="465" t="s">
        <v>535</v>
      </c>
      <c r="F3" s="465" t="s">
        <v>537</v>
      </c>
      <c r="G3" s="465" t="s">
        <v>538</v>
      </c>
      <c r="H3" s="465" t="s">
        <v>539</v>
      </c>
    </row>
    <row r="4" spans="2:8" x14ac:dyDescent="0.25">
      <c r="B4" s="331" t="s">
        <v>39</v>
      </c>
      <c r="C4" s="331" t="s">
        <v>38</v>
      </c>
      <c r="D4" s="183"/>
      <c r="E4" s="183"/>
      <c r="F4" s="183"/>
      <c r="G4" s="183"/>
      <c r="H4" s="183"/>
    </row>
    <row r="5" spans="2:8" s="457" customFormat="1" x14ac:dyDescent="0.25">
      <c r="B5" s="94" t="s">
        <v>52</v>
      </c>
      <c r="C5" s="94" t="s">
        <v>53</v>
      </c>
      <c r="D5" s="86">
        <v>0</v>
      </c>
      <c r="E5" s="473">
        <f>'QLD data'!I35+'QLD data'!I36</f>
        <v>776.99199999999996</v>
      </c>
      <c r="F5" s="86">
        <f>'VIC data'!I28+'VIC data'!I30</f>
        <v>13</v>
      </c>
      <c r="G5" s="472">
        <f>'WA data'!K28</f>
        <v>119.5</v>
      </c>
      <c r="H5" s="471">
        <f>'SA data'!I28+'SA data'!I30</f>
        <v>108752</v>
      </c>
    </row>
    <row r="6" spans="2:8" x14ac:dyDescent="0.25">
      <c r="B6" s="332" t="s">
        <v>73</v>
      </c>
      <c r="C6" s="332" t="s">
        <v>74</v>
      </c>
      <c r="D6" s="460">
        <f>'NSW data'!I57</f>
        <v>17701.37</v>
      </c>
      <c r="E6" s="460">
        <f>'QLD data'!I52+'QLD data'!I53+'QLD data'!I54+'QLD data'!I55</f>
        <v>9479.7479999999996</v>
      </c>
      <c r="F6" s="460">
        <f>'VIC data'!I55+'VIC data'!I57+'VIC data'!I58</f>
        <v>4935</v>
      </c>
      <c r="G6" s="460">
        <v>817</v>
      </c>
      <c r="H6" s="460">
        <f>'SA data'!I55+'SA data'!I56+'SA data'!I57</f>
        <v>1835.87</v>
      </c>
    </row>
    <row r="7" spans="2:8" x14ac:dyDescent="0.25">
      <c r="B7" s="332" t="s">
        <v>75</v>
      </c>
      <c r="C7" s="332" t="s">
        <v>76</v>
      </c>
      <c r="D7" s="467">
        <v>0</v>
      </c>
      <c r="E7" s="460">
        <f>'QLD data'!I56+'QLD data'!I57+'QLD data'!I58+'QLD data'!I59</f>
        <v>513.947</v>
      </c>
      <c r="F7" s="460">
        <f>'VIC data'!I59+'VIC data'!I61+'VIC data'!I62</f>
        <v>175</v>
      </c>
      <c r="G7" s="460">
        <f>'WA data'!K58</f>
        <v>606.66</v>
      </c>
      <c r="H7" s="460">
        <f>'SA data'!I58+'SA data'!I59+'SA data'!I60</f>
        <v>146.61000000000001</v>
      </c>
    </row>
    <row r="8" spans="2:8" ht="15" customHeight="1" x14ac:dyDescent="0.25">
      <c r="B8" s="332" t="s">
        <v>83</v>
      </c>
      <c r="C8" s="332" t="s">
        <v>84</v>
      </c>
      <c r="D8" s="460">
        <f>'NSW data'!I72</f>
        <v>11611.2</v>
      </c>
      <c r="E8" s="461">
        <f>'QLD data'!I61+'QLD data'!I62+'QLD data'!I63+'QLD data'!I64</f>
        <v>33625.923999999999</v>
      </c>
      <c r="F8" s="460">
        <f>'VIC data'!I72+'VIC data'!I73+'VIC data'!I74+'VIC data'!I75</f>
        <v>1048</v>
      </c>
      <c r="G8" s="460">
        <f>'WA data'!K70</f>
        <v>6341.46</v>
      </c>
      <c r="H8" s="460">
        <f>'SA data'!I70+'SA data'!I71+'SA data'!I72</f>
        <v>446.53000000000003</v>
      </c>
    </row>
    <row r="9" spans="2:8" x14ac:dyDescent="0.25">
      <c r="B9" s="332"/>
      <c r="C9" s="332"/>
      <c r="D9" s="460"/>
      <c r="E9" s="460"/>
      <c r="F9" s="460"/>
      <c r="G9" s="460"/>
      <c r="H9" s="460"/>
    </row>
    <row r="10" spans="2:8" x14ac:dyDescent="0.25">
      <c r="B10" s="335" t="s">
        <v>140</v>
      </c>
      <c r="C10" s="335" t="s">
        <v>139</v>
      </c>
      <c r="D10" s="462"/>
      <c r="E10" s="462"/>
      <c r="F10" s="462"/>
      <c r="G10" s="462"/>
      <c r="H10" s="462"/>
    </row>
    <row r="11" spans="2:8" x14ac:dyDescent="0.25">
      <c r="B11" s="334" t="s">
        <v>141</v>
      </c>
      <c r="C11" s="334" t="s">
        <v>142</v>
      </c>
      <c r="D11" s="462">
        <f>'NSW data'!I138+'NSW data'!I140</f>
        <v>64553.89</v>
      </c>
      <c r="E11" s="462">
        <f>'QLD data'!I134+'QLD data'!I135+'QLD data'!I136+'QLD data'!I137</f>
        <v>86403.519</v>
      </c>
      <c r="F11" s="469">
        <f>'VIC data'!I152+'VIC data'!I154+'VIC data'!I155</f>
        <v>10750</v>
      </c>
      <c r="G11" s="462">
        <f>'WA data'!K141</f>
        <v>72316</v>
      </c>
      <c r="H11" s="462">
        <f>'SA data'!I138+'SA data'!I139+'SA data'!I140</f>
        <v>423.40000000000003</v>
      </c>
    </row>
    <row r="12" spans="2:8" x14ac:dyDescent="0.25">
      <c r="B12" s="334" t="s">
        <v>145</v>
      </c>
      <c r="C12" s="334" t="s">
        <v>146</v>
      </c>
      <c r="D12" s="462">
        <f>'NSW data'!I144</f>
        <v>39369.230000000003</v>
      </c>
      <c r="E12" s="466">
        <f>'QLD data'!I142+'QLD data'!I143+'QLD data'!I144+'QLD data'!I145</f>
        <v>149719.91</v>
      </c>
      <c r="F12" s="462">
        <f>'VIC data'!I160+'VIC data'!I161+'VIC data'!I162+'VIC data'!I163</f>
        <v>57786</v>
      </c>
      <c r="G12" s="462">
        <f>'WA data'!K147</f>
        <v>49737</v>
      </c>
      <c r="H12" s="462">
        <f>'SA data'!I144+'SA data'!I145+'SA data'!I146</f>
        <v>6605.4600000000009</v>
      </c>
    </row>
    <row r="13" spans="2:8" x14ac:dyDescent="0.25">
      <c r="B13" s="334" t="s">
        <v>147</v>
      </c>
      <c r="C13" s="334" t="s">
        <v>148</v>
      </c>
      <c r="D13" s="462">
        <v>0</v>
      </c>
      <c r="E13" s="462">
        <v>0</v>
      </c>
      <c r="F13" s="462">
        <f>'VIC data'!I164+'VIC data'!I165+'VIC data'!I166+'VIC data'!I167</f>
        <v>29008</v>
      </c>
      <c r="G13" s="462">
        <f>'WA data'!K150</f>
        <v>13129</v>
      </c>
      <c r="H13" s="462">
        <v>0</v>
      </c>
    </row>
    <row r="14" spans="2:8" x14ac:dyDescent="0.25">
      <c r="B14" s="334"/>
      <c r="C14" s="334"/>
      <c r="D14" s="462"/>
      <c r="E14" s="462"/>
      <c r="F14" s="462"/>
      <c r="G14" s="462"/>
      <c r="H14" s="462"/>
    </row>
    <row r="15" spans="2:8" x14ac:dyDescent="0.25">
      <c r="B15" s="331" t="s">
        <v>158</v>
      </c>
      <c r="C15" s="331" t="s">
        <v>157</v>
      </c>
      <c r="D15" s="460"/>
      <c r="E15" s="460"/>
      <c r="F15" s="460"/>
      <c r="G15" s="460"/>
      <c r="H15" s="460"/>
    </row>
    <row r="16" spans="2:8" x14ac:dyDescent="0.25">
      <c r="B16" s="332" t="s">
        <v>546</v>
      </c>
      <c r="C16" s="332" t="s">
        <v>160</v>
      </c>
      <c r="D16" s="467">
        <v>0</v>
      </c>
      <c r="E16" s="460">
        <f>'QLD data'!I151+'QLD data'!I152+'QLD data'!I153+'QLD data'!I154</f>
        <v>45779.938000000002</v>
      </c>
      <c r="F16" s="460">
        <f>'VIC data'!I182+'VIC data'!I183+'VIC data'!I184+'VIC data'!I184+'VIC data'!I185</f>
        <v>33685</v>
      </c>
      <c r="G16" s="460">
        <f>'WA data'!K165</f>
        <v>8530</v>
      </c>
      <c r="H16" s="467">
        <v>0</v>
      </c>
    </row>
    <row r="17" spans="2:11" ht="15" customHeight="1" x14ac:dyDescent="0.25">
      <c r="B17" s="332" t="s">
        <v>328</v>
      </c>
      <c r="C17" s="332" t="s">
        <v>548</v>
      </c>
      <c r="D17" s="467">
        <v>0</v>
      </c>
      <c r="E17" s="460">
        <f>'QLD data'!I155+'QLD data'!I156+'QLD data'!I157+'QLD data'!I158</f>
        <v>117528.95700000001</v>
      </c>
      <c r="F17" s="468">
        <f>'VIC data'!I186+'VIC data'!I187+'VIC data'!I188+'VIC data'!I189</f>
        <v>89503</v>
      </c>
      <c r="G17" s="468">
        <f>'WA data'!K168</f>
        <v>67534</v>
      </c>
      <c r="H17" s="467">
        <v>0</v>
      </c>
    </row>
    <row r="18" spans="2:11" x14ac:dyDescent="0.25">
      <c r="B18" s="332" t="s">
        <v>330</v>
      </c>
      <c r="C18" s="332" t="s">
        <v>331</v>
      </c>
      <c r="D18" s="467">
        <v>0</v>
      </c>
      <c r="E18" s="460">
        <f>'QLD data'!I159+'QLD data'!I160+'QLD data'!I161+'QLD data'!I162</f>
        <v>302261</v>
      </c>
      <c r="F18" s="467">
        <v>0</v>
      </c>
      <c r="G18" s="460" t="e">
        <f>'WA data'!K171+'WA data'!#REF!</f>
        <v>#REF!</v>
      </c>
      <c r="H18" s="467">
        <v>0</v>
      </c>
    </row>
    <row r="19" spans="2:11" ht="15" customHeight="1" x14ac:dyDescent="0.25">
      <c r="B19" s="459" t="s">
        <v>165</v>
      </c>
      <c r="C19" s="332" t="s">
        <v>166</v>
      </c>
      <c r="D19" s="460">
        <f>'NSW data'!I171</f>
        <v>67.900000000000006</v>
      </c>
      <c r="E19" s="460">
        <f>'QLD data'!I170+'QLD data'!I171+'QLD data'!I172+'QLD data'!I173</f>
        <v>51340.726000000002</v>
      </c>
      <c r="F19" s="460">
        <f>'VIC data'!I194+'VIC data'!I195+'VIC data'!I196+'VIC data'!I197</f>
        <v>41347</v>
      </c>
      <c r="G19" s="460">
        <f>'WA data'!K175</f>
        <v>45696.5</v>
      </c>
      <c r="H19" s="467">
        <v>0</v>
      </c>
    </row>
    <row r="20" spans="2:11" x14ac:dyDescent="0.25">
      <c r="B20" s="335" t="s">
        <v>195</v>
      </c>
      <c r="C20" s="335" t="s">
        <v>194</v>
      </c>
      <c r="D20" s="462"/>
      <c r="E20" s="462"/>
      <c r="F20" s="462"/>
      <c r="G20" s="462"/>
      <c r="H20" s="462"/>
    </row>
    <row r="21" spans="2:11" x14ac:dyDescent="0.25">
      <c r="B21" s="334" t="s">
        <v>545</v>
      </c>
      <c r="C21" s="334" t="s">
        <v>544</v>
      </c>
      <c r="D21" s="467">
        <f>'NSW data'!I217</f>
        <v>371606</v>
      </c>
      <c r="E21" s="467">
        <f>'QLD data'!I215+'QLD data'!I216+'QLD data'!I217+'QLD data'!I218</f>
        <v>536338</v>
      </c>
      <c r="F21" s="462">
        <f>'VIC data'!I241+'VIC data'!I242+'VIC data'!I243+'VIC data'!I244+'VIC data'!I245+'VIC data'!I246</f>
        <v>407596</v>
      </c>
      <c r="G21" s="469">
        <f>'WA data'!K218</f>
        <v>7671</v>
      </c>
      <c r="H21" s="462">
        <f>'SA data'!I216+'SA data'!I217</f>
        <v>219322.15</v>
      </c>
    </row>
    <row r="22" spans="2:11" ht="15" customHeight="1" x14ac:dyDescent="0.25">
      <c r="B22" s="334" t="s">
        <v>547</v>
      </c>
      <c r="C22" s="334" t="s">
        <v>201</v>
      </c>
      <c r="D22" s="467">
        <v>0</v>
      </c>
      <c r="E22" s="462">
        <f>'QLD data'!I213+'QLD data'!I214</f>
        <v>14.093999999999999</v>
      </c>
      <c r="F22" s="462">
        <f>'VIC data'!I240</f>
        <v>10783</v>
      </c>
      <c r="G22" s="462">
        <v>0</v>
      </c>
      <c r="H22" s="462">
        <v>0</v>
      </c>
    </row>
    <row r="23" spans="2:11" x14ac:dyDescent="0.25">
      <c r="B23" s="334" t="s">
        <v>217</v>
      </c>
      <c r="C23" s="334" t="s">
        <v>218</v>
      </c>
      <c r="D23" s="462">
        <v>0</v>
      </c>
      <c r="E23" s="462">
        <v>0</v>
      </c>
      <c r="F23" s="462">
        <f>'VIC data'!I256</f>
        <v>29326</v>
      </c>
      <c r="G23" s="462">
        <v>0</v>
      </c>
      <c r="H23" s="462">
        <v>0</v>
      </c>
    </row>
    <row r="24" spans="2:11" x14ac:dyDescent="0.25">
      <c r="B24" s="334" t="s">
        <v>515</v>
      </c>
      <c r="C24" s="334" t="s">
        <v>364</v>
      </c>
      <c r="D24" s="462">
        <v>0</v>
      </c>
      <c r="E24" s="466">
        <f>'QLD data'!I240+'QLD data'!I241+'QLD data'!I242+'QLD data'!I243</f>
        <v>83344.789000000004</v>
      </c>
      <c r="F24" s="462">
        <v>0</v>
      </c>
      <c r="G24" s="462">
        <f>'WA data'!K239</f>
        <v>2970.9900000000002</v>
      </c>
      <c r="H24" s="462">
        <v>0</v>
      </c>
    </row>
    <row r="25" spans="2:11" s="457" customFormat="1" ht="15" customHeight="1" x14ac:dyDescent="0.25">
      <c r="B25" s="458" t="s">
        <v>227</v>
      </c>
      <c r="C25" s="458" t="s">
        <v>228</v>
      </c>
      <c r="D25" s="470">
        <f>'NSW data'!I239</f>
        <v>434900</v>
      </c>
      <c r="E25" s="463">
        <f>'QLD data'!I247</f>
        <v>100162.27099999999</v>
      </c>
      <c r="F25" s="463">
        <f>'VIC data'!I266+'VIC data'!I267</f>
        <v>40964</v>
      </c>
      <c r="G25" s="463">
        <v>0</v>
      </c>
      <c r="H25" s="470">
        <f>'SA data'!I238+'SA data'!I239</f>
        <v>20100.850000000002</v>
      </c>
    </row>
    <row r="27" spans="2:11" x14ac:dyDescent="0.25">
      <c r="B27" s="498" t="s">
        <v>556</v>
      </c>
      <c r="D27">
        <f>Population!C20*1000</f>
        <v>7222000</v>
      </c>
      <c r="E27">
        <f>Population!E20*1000</f>
        <v>4506000</v>
      </c>
      <c r="F27">
        <f>Population!D20*1000</f>
        <v>5540000</v>
      </c>
      <c r="G27">
        <f>Population!G20*1000</f>
        <v>2291000</v>
      </c>
      <c r="H27">
        <f>Population!F20*1000</f>
        <v>1644000</v>
      </c>
    </row>
    <row r="28" spans="2:11" x14ac:dyDescent="0.25">
      <c r="B28" s="498" t="s">
        <v>558</v>
      </c>
      <c r="E28" s="499">
        <f>E17/E27</f>
        <v>2.6082768974700403E-2</v>
      </c>
      <c r="F28" s="499">
        <f t="shared" ref="F28:G28" si="0">F17/F27</f>
        <v>1.6155776173285199E-2</v>
      </c>
      <c r="G28" s="499">
        <f t="shared" si="0"/>
        <v>2.9477957223919687E-2</v>
      </c>
      <c r="J28" t="s">
        <v>557</v>
      </c>
      <c r="K28" s="499">
        <f>AVERAGE(E28:G28)</f>
        <v>2.3905500790635095E-2</v>
      </c>
    </row>
    <row r="29" spans="2:11" x14ac:dyDescent="0.25">
      <c r="B29" s="498" t="s">
        <v>559</v>
      </c>
      <c r="D29" s="510">
        <f>D27*K28</f>
        <v>172645.52670996665</v>
      </c>
      <c r="E29" s="193"/>
      <c r="F29" s="193"/>
      <c r="G29" s="193"/>
      <c r="H29" s="510">
        <f>H27*K28</f>
        <v>39300.643299804098</v>
      </c>
    </row>
    <row r="30" spans="2:11" x14ac:dyDescent="0.25">
      <c r="F30" s="336"/>
    </row>
    <row r="31" spans="2:11" x14ac:dyDescent="0.25">
      <c r="B31" s="498" t="s">
        <v>564</v>
      </c>
      <c r="D31">
        <f>D16/D27</f>
        <v>0</v>
      </c>
      <c r="E31" s="499">
        <f t="shared" ref="E31:H31" si="1">E16/E27</f>
        <v>1.0159773191300488E-2</v>
      </c>
      <c r="F31" s="499">
        <f t="shared" si="1"/>
        <v>6.0803249097472921E-3</v>
      </c>
      <c r="G31" s="499">
        <f t="shared" si="1"/>
        <v>3.7232649498035791E-3</v>
      </c>
      <c r="H31">
        <f t="shared" si="1"/>
        <v>0</v>
      </c>
      <c r="J31" t="s">
        <v>557</v>
      </c>
      <c r="K31" s="499">
        <f>AVERAGE(E31:G31)</f>
        <v>6.6544543502837861E-3</v>
      </c>
    </row>
    <row r="32" spans="2:11" x14ac:dyDescent="0.25">
      <c r="B32" s="498" t="s">
        <v>565</v>
      </c>
      <c r="D32" s="501">
        <f>D27*K31</f>
        <v>48058.469317749506</v>
      </c>
      <c r="H32" s="501">
        <f>H27*K31</f>
        <v>10939.922951866545</v>
      </c>
    </row>
    <row r="34" spans="2:7" x14ac:dyDescent="0.25">
      <c r="B34" s="498" t="s">
        <v>369</v>
      </c>
      <c r="D34">
        <v>434900</v>
      </c>
      <c r="G34">
        <v>44200</v>
      </c>
    </row>
  </sheetData>
  <sheetProtection password="F167" sheet="1" objects="1" scenarios="1"/>
  <mergeCells count="2">
    <mergeCell ref="D2:H2"/>
    <mergeCell ref="B2:C2"/>
  </mergeCells>
  <pageMargins left="0.25" right="0.25"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7"/>
  <sheetViews>
    <sheetView zoomScale="120" zoomScaleNormal="120" workbookViewId="0">
      <selection activeCell="C31" sqref="C31:C33"/>
    </sheetView>
  </sheetViews>
  <sheetFormatPr defaultRowHeight="15" x14ac:dyDescent="0.25"/>
  <cols>
    <col min="2" max="2" width="63.5703125" customWidth="1"/>
    <col min="3" max="3" width="16.140625" customWidth="1"/>
    <col min="4" max="4" width="15.42578125" customWidth="1"/>
    <col min="5" max="5" width="15.28515625" customWidth="1"/>
    <col min="6" max="6" width="15.140625" customWidth="1"/>
    <col min="7" max="7" width="14.42578125" customWidth="1"/>
    <col min="8" max="8" width="14.5703125" customWidth="1"/>
    <col min="10" max="10" width="12.28515625" customWidth="1"/>
  </cols>
  <sheetData>
    <row r="2" spans="2:11" ht="15.75" thickBot="1" x14ac:dyDescent="0.3"/>
    <row r="3" spans="2:11" ht="15.75" thickBot="1" x14ac:dyDescent="0.3">
      <c r="B3" s="708" t="s">
        <v>568</v>
      </c>
      <c r="C3" s="709"/>
      <c r="D3" s="708" t="s">
        <v>569</v>
      </c>
      <c r="E3" s="710"/>
      <c r="F3" s="710"/>
      <c r="G3" s="710"/>
      <c r="H3" s="709"/>
    </row>
    <row r="4" spans="2:11" ht="15.75" thickBot="1" x14ac:dyDescent="0.3">
      <c r="B4" s="545" t="s">
        <v>570</v>
      </c>
      <c r="C4" s="546" t="s">
        <v>571</v>
      </c>
      <c r="D4" s="546" t="s">
        <v>572</v>
      </c>
      <c r="E4" s="546" t="s">
        <v>573</v>
      </c>
      <c r="F4" s="546" t="s">
        <v>574</v>
      </c>
      <c r="G4" s="546" t="s">
        <v>575</v>
      </c>
      <c r="H4" s="546" t="s">
        <v>576</v>
      </c>
      <c r="K4" s="499"/>
    </row>
    <row r="5" spans="2:11" ht="15.75" thickBot="1" x14ac:dyDescent="0.3">
      <c r="B5" s="547" t="s">
        <v>39</v>
      </c>
      <c r="C5" s="548" t="s">
        <v>38</v>
      </c>
      <c r="D5" s="549"/>
      <c r="E5" s="549"/>
      <c r="F5" s="549"/>
      <c r="G5" s="549"/>
      <c r="H5" s="549"/>
    </row>
    <row r="6" spans="2:11" ht="15.75" thickBot="1" x14ac:dyDescent="0.3">
      <c r="B6" s="550" t="s">
        <v>402</v>
      </c>
      <c r="C6" s="551" t="s">
        <v>53</v>
      </c>
      <c r="D6" s="554" t="s">
        <v>577</v>
      </c>
      <c r="E6" s="554">
        <v>777</v>
      </c>
      <c r="F6" s="554">
        <v>13</v>
      </c>
      <c r="G6" s="554">
        <v>120</v>
      </c>
      <c r="H6" s="555" t="s">
        <v>578</v>
      </c>
    </row>
    <row r="7" spans="2:11" ht="15.75" thickBot="1" x14ac:dyDescent="0.3">
      <c r="B7" s="550" t="s">
        <v>579</v>
      </c>
      <c r="C7" s="551" t="s">
        <v>74</v>
      </c>
      <c r="D7" s="554" t="s">
        <v>580</v>
      </c>
      <c r="E7" s="554" t="s">
        <v>581</v>
      </c>
      <c r="F7" s="554" t="s">
        <v>582</v>
      </c>
      <c r="G7" s="554">
        <v>817</v>
      </c>
      <c r="H7" s="554" t="s">
        <v>583</v>
      </c>
      <c r="K7" s="499"/>
    </row>
    <row r="8" spans="2:11" ht="15.75" thickBot="1" x14ac:dyDescent="0.3">
      <c r="B8" s="550" t="s">
        <v>289</v>
      </c>
      <c r="C8" s="551" t="s">
        <v>76</v>
      </c>
      <c r="D8" s="555">
        <v>0.72</v>
      </c>
      <c r="E8" s="554">
        <v>514</v>
      </c>
      <c r="F8" s="554">
        <v>175</v>
      </c>
      <c r="G8" s="554">
        <v>607</v>
      </c>
      <c r="H8" s="554">
        <v>147</v>
      </c>
    </row>
    <row r="9" spans="2:11" ht="15.75" thickBot="1" x14ac:dyDescent="0.3">
      <c r="B9" s="550" t="s">
        <v>584</v>
      </c>
      <c r="C9" s="551" t="s">
        <v>84</v>
      </c>
      <c r="D9" s="554" t="s">
        <v>585</v>
      </c>
      <c r="E9" s="554" t="s">
        <v>586</v>
      </c>
      <c r="F9" s="554" t="s">
        <v>587</v>
      </c>
      <c r="G9" s="554" t="s">
        <v>588</v>
      </c>
      <c r="H9" s="554">
        <v>447</v>
      </c>
    </row>
    <row r="10" spans="2:11" ht="15.75" thickBot="1" x14ac:dyDescent="0.3">
      <c r="B10" s="547" t="s">
        <v>140</v>
      </c>
      <c r="C10" s="548" t="s">
        <v>139</v>
      </c>
      <c r="D10" s="556"/>
      <c r="E10" s="556"/>
      <c r="F10" s="556"/>
      <c r="G10" s="556"/>
      <c r="H10" s="556"/>
    </row>
    <row r="11" spans="2:11" ht="15.75" thickBot="1" x14ac:dyDescent="0.3">
      <c r="B11" s="552" t="s">
        <v>589</v>
      </c>
      <c r="C11" s="553" t="s">
        <v>142</v>
      </c>
      <c r="D11" s="555" t="s">
        <v>590</v>
      </c>
      <c r="E11" s="555" t="s">
        <v>591</v>
      </c>
      <c r="F11" s="555" t="s">
        <v>592</v>
      </c>
      <c r="G11" s="555" t="s">
        <v>593</v>
      </c>
      <c r="H11" s="555">
        <v>423</v>
      </c>
    </row>
    <row r="12" spans="2:11" ht="15.75" thickBot="1" x14ac:dyDescent="0.3">
      <c r="B12" s="552" t="s">
        <v>594</v>
      </c>
      <c r="C12" s="553" t="s">
        <v>146</v>
      </c>
      <c r="D12" s="555" t="s">
        <v>595</v>
      </c>
      <c r="E12" s="555" t="s">
        <v>596</v>
      </c>
      <c r="F12" s="555" t="s">
        <v>597</v>
      </c>
      <c r="G12" s="555" t="s">
        <v>598</v>
      </c>
      <c r="H12" s="555" t="s">
        <v>638</v>
      </c>
    </row>
    <row r="13" spans="2:11" ht="15.75" thickBot="1" x14ac:dyDescent="0.3">
      <c r="B13" s="552" t="s">
        <v>599</v>
      </c>
      <c r="C13" s="553" t="s">
        <v>148</v>
      </c>
      <c r="D13" s="555" t="s">
        <v>577</v>
      </c>
      <c r="E13" s="555" t="s">
        <v>577</v>
      </c>
      <c r="F13" s="555" t="s">
        <v>600</v>
      </c>
      <c r="G13" s="555" t="s">
        <v>601</v>
      </c>
      <c r="H13" s="555" t="s">
        <v>577</v>
      </c>
    </row>
    <row r="14" spans="2:11" ht="15.75" thickBot="1" x14ac:dyDescent="0.3">
      <c r="B14" s="547" t="s">
        <v>158</v>
      </c>
      <c r="C14" s="548" t="s">
        <v>157</v>
      </c>
      <c r="D14" s="556"/>
      <c r="E14" s="556"/>
      <c r="F14" s="556"/>
      <c r="G14" s="556"/>
      <c r="H14" s="556"/>
    </row>
    <row r="15" spans="2:11" ht="15.75" thickBot="1" x14ac:dyDescent="0.3">
      <c r="B15" s="550" t="s">
        <v>602</v>
      </c>
      <c r="C15" s="551" t="s">
        <v>160</v>
      </c>
      <c r="D15" s="557" t="s">
        <v>603</v>
      </c>
      <c r="E15" s="554" t="s">
        <v>604</v>
      </c>
      <c r="F15" s="554" t="s">
        <v>605</v>
      </c>
      <c r="G15" s="554" t="s">
        <v>606</v>
      </c>
      <c r="H15" s="557" t="s">
        <v>607</v>
      </c>
      <c r="J15" s="500">
        <f>48058+10940</f>
        <v>58998</v>
      </c>
    </row>
    <row r="16" spans="2:11" ht="15.75" thickBot="1" x14ac:dyDescent="0.3">
      <c r="B16" s="550" t="s">
        <v>328</v>
      </c>
      <c r="C16" s="551" t="s">
        <v>548</v>
      </c>
      <c r="D16" s="557" t="s">
        <v>608</v>
      </c>
      <c r="E16" s="554" t="s">
        <v>609</v>
      </c>
      <c r="F16" s="555" t="s">
        <v>610</v>
      </c>
      <c r="G16" s="555" t="s">
        <v>611</v>
      </c>
      <c r="H16" s="557" t="s">
        <v>612</v>
      </c>
      <c r="J16">
        <f>172646+39301</f>
        <v>211947</v>
      </c>
    </row>
    <row r="17" spans="2:10" ht="15.75" thickBot="1" x14ac:dyDescent="0.3">
      <c r="B17" s="550" t="s">
        <v>330</v>
      </c>
      <c r="C17" s="551" t="s">
        <v>331</v>
      </c>
      <c r="D17" s="557" t="s">
        <v>613</v>
      </c>
      <c r="E17" s="557" t="s">
        <v>614</v>
      </c>
      <c r="F17" s="557" t="s">
        <v>615</v>
      </c>
      <c r="G17" s="557">
        <v>114727</v>
      </c>
      <c r="H17" s="557" t="s">
        <v>616</v>
      </c>
      <c r="J17">
        <f>375813+302261+415400+302261+106222</f>
        <v>1501957</v>
      </c>
    </row>
    <row r="18" spans="2:10" ht="15.75" thickBot="1" x14ac:dyDescent="0.3">
      <c r="B18" s="550" t="s">
        <v>617</v>
      </c>
      <c r="C18" s="551" t="s">
        <v>166</v>
      </c>
      <c r="D18" s="555">
        <v>68</v>
      </c>
      <c r="E18" s="554" t="s">
        <v>618</v>
      </c>
      <c r="F18" s="554" t="s">
        <v>619</v>
      </c>
      <c r="G18" s="554" t="s">
        <v>620</v>
      </c>
      <c r="H18" s="555" t="s">
        <v>577</v>
      </c>
    </row>
    <row r="19" spans="2:10" ht="15.75" thickBot="1" x14ac:dyDescent="0.3">
      <c r="B19" s="547" t="s">
        <v>195</v>
      </c>
      <c r="C19" s="548" t="s">
        <v>194</v>
      </c>
      <c r="D19" s="556"/>
      <c r="E19" s="556"/>
      <c r="F19" s="556"/>
      <c r="G19" s="556"/>
      <c r="H19" s="556"/>
    </row>
    <row r="20" spans="2:10" ht="15.75" thickBot="1" x14ac:dyDescent="0.3">
      <c r="B20" s="552" t="s">
        <v>545</v>
      </c>
      <c r="C20" s="553" t="s">
        <v>544</v>
      </c>
      <c r="D20" s="557" t="s">
        <v>621</v>
      </c>
      <c r="E20" s="557" t="s">
        <v>622</v>
      </c>
      <c r="F20" s="555" t="s">
        <v>623</v>
      </c>
      <c r="G20" s="555" t="s">
        <v>637</v>
      </c>
      <c r="H20" s="555" t="s">
        <v>624</v>
      </c>
      <c r="J20">
        <f>371606+536338</f>
        <v>907944</v>
      </c>
    </row>
    <row r="21" spans="2:10" ht="15.75" thickBot="1" x14ac:dyDescent="0.3">
      <c r="B21" s="552" t="s">
        <v>547</v>
      </c>
      <c r="C21" s="553" t="s">
        <v>201</v>
      </c>
      <c r="D21" s="555" t="s">
        <v>577</v>
      </c>
      <c r="E21" s="555">
        <v>14</v>
      </c>
      <c r="F21" s="555" t="s">
        <v>625</v>
      </c>
      <c r="G21" s="555" t="s">
        <v>577</v>
      </c>
      <c r="H21" s="555" t="s">
        <v>577</v>
      </c>
    </row>
    <row r="22" spans="2:10" ht="15.75" thickBot="1" x14ac:dyDescent="0.3">
      <c r="B22" s="552" t="s">
        <v>515</v>
      </c>
      <c r="C22" s="553" t="s">
        <v>364</v>
      </c>
      <c r="D22" s="555" t="s">
        <v>577</v>
      </c>
      <c r="E22" s="555" t="s">
        <v>626</v>
      </c>
      <c r="F22" s="555" t="s">
        <v>577</v>
      </c>
      <c r="G22" s="555" t="s">
        <v>627</v>
      </c>
      <c r="H22" s="555" t="s">
        <v>577</v>
      </c>
    </row>
    <row r="23" spans="2:10" ht="15.75" thickBot="1" x14ac:dyDescent="0.3">
      <c r="B23" s="552" t="s">
        <v>369</v>
      </c>
      <c r="C23" s="553" t="s">
        <v>228</v>
      </c>
      <c r="D23" s="557" t="s">
        <v>628</v>
      </c>
      <c r="E23" s="555" t="s">
        <v>629</v>
      </c>
      <c r="F23" s="555" t="s">
        <v>630</v>
      </c>
      <c r="G23" s="555" t="s">
        <v>577</v>
      </c>
      <c r="H23" s="555" t="s">
        <v>631</v>
      </c>
      <c r="J23">
        <v>434900</v>
      </c>
    </row>
    <row r="24" spans="2:10" ht="15.75" thickBot="1" x14ac:dyDescent="0.3">
      <c r="B24" s="547" t="s">
        <v>237</v>
      </c>
      <c r="C24" s="548" t="s">
        <v>236</v>
      </c>
      <c r="D24" s="556"/>
      <c r="E24" s="556"/>
      <c r="F24" s="556"/>
      <c r="G24" s="556"/>
      <c r="H24" s="556"/>
    </row>
    <row r="25" spans="2:10" ht="15.75" thickBot="1" x14ac:dyDescent="0.3">
      <c r="B25" s="552" t="s">
        <v>632</v>
      </c>
      <c r="C25" s="553" t="s">
        <v>239</v>
      </c>
      <c r="D25" s="555">
        <v>216</v>
      </c>
      <c r="E25" s="555" t="s">
        <v>633</v>
      </c>
      <c r="F25" s="555" t="s">
        <v>634</v>
      </c>
      <c r="G25" s="555" t="s">
        <v>635</v>
      </c>
      <c r="H25" s="555" t="s">
        <v>636</v>
      </c>
    </row>
    <row r="27" spans="2:10" x14ac:dyDescent="0.25">
      <c r="I27" s="558" t="s">
        <v>639</v>
      </c>
      <c r="J27" s="501">
        <f>SUM(J15:J26)</f>
        <v>3115746</v>
      </c>
    </row>
  </sheetData>
  <sheetProtection password="F167" sheet="1" objects="1" scenarios="1"/>
  <mergeCells count="2">
    <mergeCell ref="B3:C3"/>
    <mergeCell ref="D3:H3"/>
  </mergeCells>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Disclaimer</vt:lpstr>
      <vt:lpstr>ACT data</vt:lpstr>
      <vt:lpstr>NSW data</vt:lpstr>
      <vt:lpstr>QLD data</vt:lpstr>
      <vt:lpstr>SA data</vt:lpstr>
      <vt:lpstr>VIC data</vt:lpstr>
      <vt:lpstr>WA data</vt:lpstr>
      <vt:lpstr>Major wastes</vt:lpstr>
      <vt:lpstr>Major wastes after normal</vt:lpstr>
      <vt:lpstr>Population</vt:lpstr>
      <vt:lpstr>Tracked waste (normalised)</vt:lpstr>
      <vt:lpstr>Contam soils removed</vt:lpstr>
      <vt:lpstr>Corrected by Code &amp; State</vt:lpstr>
      <vt:lpstr>Sheet2</vt:lpstr>
      <vt:lpstr>'Corrected by Code &amp; State'!_Ref346100068</vt:lpstr>
      <vt:lpstr>'Corrected by Code &amp; State'!_Ref346100461</vt:lpstr>
      <vt:lpstr>'Corrected by Code &amp; State'!_Ref346100540</vt:lpstr>
      <vt:lpstr>'Corrected by Code &amp; State'!_Toc346553254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Bloomfield</dc:creator>
  <cp:lastModifiedBy>Geoff Latimer</cp:lastModifiedBy>
  <cp:lastPrinted>2013-01-30T05:40:31Z</cp:lastPrinted>
  <dcterms:created xsi:type="dcterms:W3CDTF">2013-01-18T05:23:10Z</dcterms:created>
  <dcterms:modified xsi:type="dcterms:W3CDTF">2013-05-13T07:21:33Z</dcterms:modified>
</cp:coreProperties>
</file>