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0110" yWindow="225" windowWidth="10155" windowHeight="7950" tabRatio="727"/>
  </bookViews>
  <sheets>
    <sheet name="Intro" sheetId="46" r:id="rId1"/>
    <sheet name="ACT" sheetId="40" r:id="rId2"/>
    <sheet name="NSW" sheetId="51" r:id="rId3"/>
    <sheet name="NT" sheetId="50" r:id="rId4"/>
    <sheet name="Qld" sheetId="48" r:id="rId5"/>
    <sheet name="SA" sheetId="29" r:id="rId6"/>
    <sheet name="TAS" sheetId="49" r:id="rId7"/>
    <sheet name="Vic" sheetId="47" r:id="rId8"/>
    <sheet name="WA" sheetId="41" r:id="rId9"/>
    <sheet name="QA checks" sheetId="42" r:id="rId10"/>
    <sheet name="Gap data" sheetId="43" r:id="rId11"/>
    <sheet name="Adjusted jurisdiction data" sheetId="44" r:id="rId12"/>
    <sheet name="National data" sheetId="45" r:id="rId13"/>
  </sheets>
  <externalReferences>
    <externalReference r:id="rId14"/>
  </externalReferences>
  <definedNames>
    <definedName name="A2336247F">[1]Economic!#REF!,[1]Economic!#REF!</definedName>
    <definedName name="A2336247F_Data">[1]Economic!#REF!</definedName>
    <definedName name="A2336247F_Latest">[1]Economic!#REF!</definedName>
    <definedName name="A2336248J">[1]Economic!#REF!,[1]Economic!#REF!</definedName>
    <definedName name="A2336248J_Data">[1]Economic!#REF!</definedName>
    <definedName name="A2336248J_Latest">[1]Economic!#REF!</definedName>
    <definedName name="A2336249K">[1]Economic!#REF!,[1]Economic!#REF!</definedName>
    <definedName name="A2336249K_Data">[1]Economic!#REF!</definedName>
    <definedName name="A2336249K_Latest">[1]Economic!#REF!</definedName>
    <definedName name="A2336250V">[1]Economic!#REF!,[1]Economic!#REF!</definedName>
    <definedName name="A2336250V_Data">[1]Economic!#REF!</definedName>
    <definedName name="A2336250V_Latest">[1]Economic!#REF!</definedName>
    <definedName name="A2336251W">[1]Economic!#REF!,[1]Economic!#REF!</definedName>
    <definedName name="A2336251W_Data">[1]Economic!#REF!</definedName>
    <definedName name="A2336251W_Latest">[1]Economic!#REF!</definedName>
    <definedName name="A2336252X">[1]Economic!#REF!,[1]Economic!#REF!</definedName>
    <definedName name="A2336252X_Data">[1]Economic!#REF!</definedName>
    <definedName name="A2336252X_Latest">[1]Economic!#REF!</definedName>
    <definedName name="A2336253A">[1]Economic!#REF!,[1]Economic!#REF!</definedName>
    <definedName name="A2336253A_Data">[1]Economic!#REF!</definedName>
    <definedName name="A2336253A_Latest">[1]Economic!#REF!</definedName>
    <definedName name="A2336254C">[1]Economic!#REF!,[1]Economic!#REF!</definedName>
    <definedName name="A2336254C_Data">[1]Economic!#REF!</definedName>
    <definedName name="A2336254C_Latest">[1]Economic!#REF!</definedName>
    <definedName name="A2336255F">[1]Economic!#REF!,[1]Economic!#REF!</definedName>
    <definedName name="A2336255F_Data">[1]Economic!#REF!</definedName>
    <definedName name="A2336255F_Latest">[1]Economic!#REF!</definedName>
    <definedName name="A2336256J">[1]Economic!#REF!,[1]Economic!#REF!</definedName>
    <definedName name="A2336256J_Data">[1]Economic!#REF!</definedName>
    <definedName name="A2336256J_Latest">[1]Economic!#REF!</definedName>
    <definedName name="A2336257K">[1]Economic!#REF!,[1]Economic!#REF!</definedName>
    <definedName name="A2336257K_Data">[1]Economic!#REF!</definedName>
    <definedName name="A2336257K_Latest">[1]Economic!#REF!</definedName>
    <definedName name="A2336258L">[1]Economic!#REF!,[1]Economic!#REF!</definedName>
    <definedName name="A2336258L_Data">[1]Economic!#REF!</definedName>
    <definedName name="A2336258L_Latest">[1]Economic!#REF!</definedName>
    <definedName name="A2336259R">[1]Economic!#REF!,[1]Economic!#REF!</definedName>
    <definedName name="A2336259R_Data">[1]Economic!#REF!</definedName>
    <definedName name="A2336259R_Latest">[1]Economic!#REF!</definedName>
    <definedName name="A2336260X">[1]Economic!#REF!,[1]Economic!#REF!</definedName>
    <definedName name="A2336260X_Data">[1]Economic!#REF!</definedName>
    <definedName name="A2336260X_Latest">[1]Economic!#REF!</definedName>
    <definedName name="A2336261A">[1]Economic!#REF!,[1]Economic!#REF!</definedName>
    <definedName name="A2336261A_Data">[1]Economic!#REF!</definedName>
    <definedName name="A2336261A_Latest">[1]Economic!#REF!</definedName>
    <definedName name="A2336262C">[1]Economic!#REF!,[1]Economic!#REF!</definedName>
    <definedName name="A2336262C_Data">[1]Economic!#REF!</definedName>
    <definedName name="A2336262C_Latest">[1]Economic!#REF!</definedName>
    <definedName name="A2336263F">[1]Economic!#REF!,[1]Economic!#REF!</definedName>
    <definedName name="A2336263F_Data">[1]Economic!#REF!</definedName>
    <definedName name="A2336263F_Latest">[1]Economic!#REF!</definedName>
    <definedName name="A2336264J">[1]Economic!#REF!,[1]Economic!#REF!</definedName>
    <definedName name="A2336264J_Data">[1]Economic!#REF!</definedName>
    <definedName name="A2336264J_Latest">[1]Economic!#REF!</definedName>
    <definedName name="A2336265K">[1]Economic!#REF!,[1]Economic!#REF!</definedName>
    <definedName name="A2336265K_Data">[1]Economic!#REF!</definedName>
    <definedName name="A2336265K_Latest">[1]Economic!#REF!</definedName>
    <definedName name="A2336266L">[1]Economic!#REF!,[1]Economic!#REF!</definedName>
    <definedName name="A2336266L_Data">[1]Economic!#REF!</definedName>
    <definedName name="A2336266L_Latest">[1]Economic!#REF!</definedName>
    <definedName name="A2336267R">[1]Economic!#REF!,[1]Economic!#REF!</definedName>
    <definedName name="A2336267R_Data">[1]Economic!#REF!</definedName>
    <definedName name="A2336267R_Latest">[1]Economic!#REF!</definedName>
    <definedName name="A2336268T">[1]Economic!#REF!,[1]Economic!#REF!</definedName>
    <definedName name="A2336268T_Data">[1]Economic!#REF!</definedName>
    <definedName name="A2336268T_Latest">[1]Economic!#REF!</definedName>
    <definedName name="A2336269V">[1]Economic!#REF!,[1]Economic!#REF!</definedName>
    <definedName name="A2336269V_Data">[1]Economic!#REF!</definedName>
    <definedName name="A2336269V_Latest">[1]Economic!#REF!</definedName>
    <definedName name="A2336270C">[1]Economic!#REF!,[1]Economic!#REF!</definedName>
    <definedName name="A2336270C_Data">[1]Economic!#REF!</definedName>
    <definedName name="A2336270C_Latest">[1]Economic!#REF!</definedName>
    <definedName name="A2336271F">[1]Economic!#REF!,[1]Economic!#REF!</definedName>
    <definedName name="A2336271F_Data">[1]Economic!#REF!</definedName>
    <definedName name="A2336271F_Latest">[1]Economic!#REF!</definedName>
    <definedName name="A2336272J">[1]Economic!#REF!,[1]Economic!#REF!</definedName>
    <definedName name="A2336272J_Data">[1]Economic!#REF!</definedName>
    <definedName name="A2336272J_Latest">[1]Economic!#REF!</definedName>
    <definedName name="A2336273K">[1]Economic!#REF!,[1]Economic!#REF!</definedName>
    <definedName name="A2336273K_Data">[1]Economic!#REF!</definedName>
    <definedName name="A2336273K_Latest">[1]Economic!#REF!</definedName>
    <definedName name="A2336274L">[1]Economic!#REF!,[1]Economic!#REF!</definedName>
    <definedName name="A2336274L_Data">[1]Economic!#REF!</definedName>
    <definedName name="A2336274L_Latest">[1]Economic!#REF!</definedName>
    <definedName name="A2336297C">[1]Economic!#REF!,[1]Economic!#REF!</definedName>
    <definedName name="A2336297C_Data">[1]Economic!#REF!</definedName>
    <definedName name="A2336297C_Latest">[1]Economic!#REF!</definedName>
    <definedName name="A2336298F">[1]Economic!#REF!,[1]Economic!#REF!</definedName>
    <definedName name="A2336298F_Data">[1]Economic!#REF!</definedName>
    <definedName name="A2336298F_Latest">[1]Economic!#REF!</definedName>
    <definedName name="A2336299J">[1]Economic!#REF!,[1]Economic!#REF!</definedName>
    <definedName name="A2336299J_Data">[1]Economic!#REF!</definedName>
    <definedName name="A2336299J_Latest">[1]Economic!#REF!</definedName>
    <definedName name="A2336300F">[1]Economic!#REF!,[1]Economic!#REF!</definedName>
    <definedName name="A2336300F_Data">[1]Economic!#REF!</definedName>
    <definedName name="A2336300F_Latest">[1]Economic!#REF!</definedName>
    <definedName name="A2336301J">[1]Economic!#REF!,[1]Economic!#REF!</definedName>
    <definedName name="A2336301J_Data">[1]Economic!#REF!</definedName>
    <definedName name="A2336301J_Latest">[1]Economic!#REF!</definedName>
    <definedName name="A2336302K">[1]Economic!#REF!,[1]Economic!#REF!</definedName>
    <definedName name="A2336302K_Data">[1]Economic!#REF!</definedName>
    <definedName name="A2336302K_Latest">[1]Economic!#REF!</definedName>
    <definedName name="A2336303L">[1]Economic!#REF!,[1]Economic!#REF!</definedName>
    <definedName name="A2336303L_Data">[1]Economic!#REF!</definedName>
    <definedName name="A2336303L_Latest">[1]Economic!#REF!</definedName>
    <definedName name="A2336304R">[1]Economic!#REF!,[1]Economic!#REF!</definedName>
    <definedName name="A2336304R_Data">[1]Economic!#REF!</definedName>
    <definedName name="A2336304R_Latest">[1]Economic!#REF!</definedName>
    <definedName name="A2336305T">[1]Economic!#REF!,[1]Economic!#REF!</definedName>
    <definedName name="A2336305T_Data">[1]Economic!#REF!</definedName>
    <definedName name="A2336305T_Latest">[1]Economic!#REF!</definedName>
    <definedName name="A2336306V">[1]Economic!#REF!,[1]Economic!#REF!</definedName>
    <definedName name="A2336306V_Data">[1]Economic!#REF!</definedName>
    <definedName name="A2336306V_Latest">[1]Economic!#REF!</definedName>
    <definedName name="A2336307W">[1]Economic!#REF!,[1]Economic!#REF!</definedName>
    <definedName name="A2336307W_Data">[1]Economic!#REF!</definedName>
    <definedName name="A2336307W_Latest">[1]Economic!#REF!</definedName>
    <definedName name="A2336308X">[1]Economic!#REF!,[1]Economic!#REF!</definedName>
    <definedName name="A2336308X_Data">[1]Economic!#REF!</definedName>
    <definedName name="A2336308X_Latest">[1]Economic!#REF!</definedName>
    <definedName name="A2336309A">[1]Economic!#REF!,[1]Economic!#REF!</definedName>
    <definedName name="A2336309A_Data">[1]Economic!#REF!</definedName>
    <definedName name="A2336309A_Latest">[1]Economic!#REF!</definedName>
    <definedName name="A2336310K">[1]Economic!#REF!,[1]Economic!#REF!</definedName>
    <definedName name="A2336310K_Data">[1]Economic!#REF!</definedName>
    <definedName name="A2336310K_Latest">[1]Economic!#REF!</definedName>
    <definedName name="A2336311L">[1]Economic!#REF!,[1]Economic!#REF!</definedName>
    <definedName name="A2336311L_Data">[1]Economic!#REF!</definedName>
    <definedName name="A2336311L_Latest">[1]Economic!#REF!</definedName>
    <definedName name="A2336312R">[1]Economic!#REF!,[1]Economic!#REF!</definedName>
    <definedName name="A2336312R_Data">[1]Economic!#REF!</definedName>
    <definedName name="A2336312R_Latest">[1]Economic!#REF!</definedName>
    <definedName name="A2336313T">[1]Economic!#REF!,[1]Economic!#REF!</definedName>
    <definedName name="A2336313T_Data">[1]Economic!#REF!</definedName>
    <definedName name="A2336313T_Latest">[1]Economic!#REF!</definedName>
    <definedName name="A2336314V">[1]Economic!#REF!,[1]Economic!#REF!</definedName>
    <definedName name="A2336314V_Data">[1]Economic!#REF!</definedName>
    <definedName name="A2336314V_Latest">[1]Economic!#REF!</definedName>
    <definedName name="A2336315W">[1]Economic!#REF!,[1]Economic!#REF!</definedName>
    <definedName name="A2336315W_Data">[1]Economic!#REF!</definedName>
    <definedName name="A2336315W_Latest">[1]Economic!#REF!</definedName>
    <definedName name="A2336316X">[1]Economic!#REF!,[1]Economic!#REF!</definedName>
    <definedName name="A2336316X_Data">[1]Economic!#REF!</definedName>
    <definedName name="A2336316X_Latest">[1]Economic!#REF!</definedName>
    <definedName name="A2336317A">[1]Economic!#REF!,[1]Economic!#REF!</definedName>
    <definedName name="A2336317A_Data">[1]Economic!#REF!</definedName>
    <definedName name="A2336317A_Latest">[1]Economic!#REF!</definedName>
    <definedName name="A2336318C">[1]Economic!#REF!,[1]Economic!#REF!</definedName>
    <definedName name="A2336318C_Data">[1]Economic!#REF!</definedName>
    <definedName name="A2336318C_Latest">[1]Economic!#REF!</definedName>
    <definedName name="A2336319F">[1]Economic!#REF!,[1]Economic!#REF!</definedName>
    <definedName name="A2336319F_Data">[1]Economic!#REF!</definedName>
    <definedName name="A2336319F_Latest">[1]Economic!#REF!</definedName>
    <definedName name="A2336320R">[1]Economic!#REF!,[1]Economic!#REF!</definedName>
    <definedName name="A2336320R_Data">[1]Economic!#REF!</definedName>
    <definedName name="A2336320R_Latest">[1]Economic!#REF!</definedName>
    <definedName name="A2336321T">[1]Economic!#REF!,[1]Economic!#REF!</definedName>
    <definedName name="A2336321T_Data">[1]Economic!#REF!</definedName>
    <definedName name="A2336321T_Latest">[1]Economic!#REF!</definedName>
    <definedName name="A2336322V">[1]Economic!#REF!,[1]Economic!#REF!</definedName>
    <definedName name="A2336322V_Data">[1]Economic!#REF!</definedName>
    <definedName name="A2336322V_Latest">[1]Economic!#REF!</definedName>
    <definedName name="A2336323W">[1]Economic!#REF!,[1]Economic!#REF!</definedName>
    <definedName name="A2336323W_Data">[1]Economic!#REF!</definedName>
    <definedName name="A2336323W_Latest">[1]Economic!#REF!</definedName>
    <definedName name="A2336324X">[1]Economic!#REF!,[1]Economic!#REF!</definedName>
    <definedName name="A2336324X_Data">[1]Economic!#REF!</definedName>
    <definedName name="A2336324X_Latest">[1]Economic!#REF!</definedName>
    <definedName name="A2336325A">[1]Economic!#REF!,[1]Economic!#REF!</definedName>
    <definedName name="A2336325A_Data">[1]Economic!#REF!</definedName>
    <definedName name="A2336325A_Latest">[1]Economic!#REF!</definedName>
    <definedName name="A2336326C">[1]Economic!#REF!,[1]Economic!#REF!</definedName>
    <definedName name="A2336326C_Data">[1]Economic!#REF!</definedName>
    <definedName name="A2336326C_Latest">[1]Economic!#REF!</definedName>
    <definedName name="A2336327F">[1]Economic!#REF!,[1]Economic!#REF!</definedName>
    <definedName name="A2336327F_Data">[1]Economic!#REF!</definedName>
    <definedName name="A2336327F_Latest">[1]Economic!#REF!</definedName>
    <definedName name="A2336328J">[1]Economic!#REF!,[1]Economic!#REF!</definedName>
    <definedName name="A2336328J_Data">[1]Economic!#REF!</definedName>
    <definedName name="A2336328J_Latest">[1]Economic!#REF!</definedName>
    <definedName name="A2336329K">[1]Economic!#REF!,[1]Economic!#REF!</definedName>
    <definedName name="A2336329K_Data">[1]Economic!#REF!</definedName>
    <definedName name="A2336329K_Latest">[1]Economic!#REF!</definedName>
    <definedName name="A2336330V">[1]Economic!#REF!,[1]Economic!#REF!</definedName>
    <definedName name="A2336330V_Data">[1]Economic!#REF!</definedName>
    <definedName name="A2336330V_Latest">[1]Economic!#REF!</definedName>
    <definedName name="A2336331W">[1]Economic!#REF!,[1]Economic!#REF!</definedName>
    <definedName name="A2336331W_Data">[1]Economic!#REF!</definedName>
    <definedName name="A2336331W_Latest">[1]Economic!#REF!</definedName>
    <definedName name="A2336332X">[1]Economic!#REF!,[1]Economic!#REF!</definedName>
    <definedName name="A2336332X_Data">[1]Economic!#REF!</definedName>
    <definedName name="A2336332X_Latest">[1]Economic!#REF!</definedName>
    <definedName name="A2336333A">[1]Economic!#REF!,[1]Economic!#REF!</definedName>
    <definedName name="A2336333A_Data">[1]Economic!#REF!</definedName>
    <definedName name="A2336333A_Latest">[1]Economic!#REF!</definedName>
    <definedName name="A2336334C">[1]Economic!#REF!,[1]Economic!#REF!</definedName>
    <definedName name="A2336334C_Data">[1]Economic!#REF!</definedName>
    <definedName name="A2336334C_Latest">[1]Economic!#REF!</definedName>
    <definedName name="A2336335F">[1]Economic!#REF!,[1]Economic!#REF!</definedName>
    <definedName name="A2336335F_Data">[1]Economic!#REF!</definedName>
    <definedName name="A2336335F_Latest">[1]Economic!#REF!</definedName>
    <definedName name="A2336336J">[1]Economic!#REF!,[1]Economic!#REF!</definedName>
    <definedName name="A2336336J_Data">[1]Economic!#REF!</definedName>
    <definedName name="A2336336J_Latest">[1]Economic!#REF!</definedName>
    <definedName name="A2336337K">[1]Economic!#REF!,[1]Economic!#REF!</definedName>
    <definedName name="A2336337K_Data">[1]Economic!#REF!</definedName>
    <definedName name="A2336337K_Latest">[1]Economic!#REF!</definedName>
    <definedName name="A2336338L">[1]Economic!#REF!,[1]Economic!#REF!</definedName>
    <definedName name="A2336338L_Data">[1]Economic!#REF!</definedName>
    <definedName name="A2336338L_Latest">[1]Economic!#REF!</definedName>
    <definedName name="A2336339R">[1]Economic!#REF!,[1]Economic!#REF!</definedName>
    <definedName name="A2336339R_Data">[1]Economic!#REF!</definedName>
    <definedName name="A2336339R_Latest">[1]Economic!#REF!</definedName>
    <definedName name="A2336340X">[1]Economic!#REF!,[1]Economic!#REF!</definedName>
    <definedName name="A2336340X_Data">[1]Economic!#REF!</definedName>
    <definedName name="A2336340X_Latest">[1]Economic!#REF!</definedName>
    <definedName name="A2336341A">[1]Economic!#REF!,[1]Economic!#REF!</definedName>
    <definedName name="A2336341A_Data">[1]Economic!#REF!</definedName>
    <definedName name="A2336341A_Latest">[1]Economic!#REF!</definedName>
    <definedName name="A2336342C">[1]Economic!#REF!,[1]Economic!#REF!</definedName>
    <definedName name="A2336342C_Data">[1]Economic!#REF!</definedName>
    <definedName name="A2336342C_Latest">[1]Economic!#REF!</definedName>
    <definedName name="A2336343F">[1]Economic!#REF!,[1]Economic!#REF!</definedName>
    <definedName name="A2336343F_Data">[1]Economic!#REF!</definedName>
    <definedName name="A2336343F_Latest">[1]Economic!#REF!</definedName>
    <definedName name="A2336344J">[1]Economic!#REF!,[1]Economic!#REF!</definedName>
    <definedName name="A2336344J_Data">[1]Economic!#REF!</definedName>
    <definedName name="A2336344J_Latest">[1]Economic!#REF!</definedName>
    <definedName name="A2336345K">[1]Economic!#REF!,[1]Economic!#REF!</definedName>
    <definedName name="A2336345K_Data">[1]Economic!#REF!</definedName>
    <definedName name="A2336345K_Latest">[1]Economic!#REF!</definedName>
    <definedName name="A2336346L">[1]Economic!$B$10:$B$19,[1]Economic!$B$20:$B$26</definedName>
    <definedName name="A2336347R">[1]Economic!$C$10:$C$19,[1]Economic!$C$20:$C$26</definedName>
    <definedName name="A2336348T">[1]Economic!$D$10:$D$19,[1]Economic!$D$20:$D$26</definedName>
    <definedName name="A2336349V">[1]Economic!$E$10:$E$19,[1]Economic!$E$20:$E$26</definedName>
    <definedName name="A2336350C">[1]Economic!$F$10:$F$19,[1]Economic!$F$20:$F$26</definedName>
    <definedName name="A2336351F">[1]Economic!$G$10:$G$19,[1]Economic!$G$20:$G$26</definedName>
    <definedName name="A2336352J">[1]Economic!$H$10:$H$19,[1]Economic!$H$20:$H$26</definedName>
    <definedName name="A2336353K">[1]Economic!$I$10:$I$19,[1]Economic!$I$20:$I$26</definedName>
    <definedName name="A2336354L">[1]Economic!$J$10:$J$19,[1]Economic!$J$20:$J$26</definedName>
    <definedName name="A2336355R">[1]Economic!#REF!,[1]Economic!#REF!</definedName>
    <definedName name="A2336355R_Data">[1]Economic!#REF!</definedName>
    <definedName name="A2336355R_Latest">[1]Economic!#REF!</definedName>
    <definedName name="A2336356T">[1]Economic!#REF!,[1]Economic!#REF!</definedName>
    <definedName name="A2336356T_Data">[1]Economic!#REF!</definedName>
    <definedName name="A2336356T_Latest">[1]Economic!#REF!</definedName>
    <definedName name="A2336357V">[1]Economic!#REF!,[1]Economic!#REF!</definedName>
    <definedName name="A2336357V_Data">[1]Economic!#REF!</definedName>
    <definedName name="A2336357V_Latest">[1]Economic!#REF!</definedName>
    <definedName name="A2336358W">[1]Economic!#REF!,[1]Economic!#REF!</definedName>
    <definedName name="A2336358W_Data">[1]Economic!#REF!</definedName>
    <definedName name="A2336358W_Latest">[1]Economic!#REF!</definedName>
    <definedName name="A2336359X">[1]Economic!#REF!,[1]Economic!#REF!</definedName>
    <definedName name="A2336359X_Data">[1]Economic!#REF!</definedName>
    <definedName name="A2336359X_Latest">[1]Economic!#REF!</definedName>
    <definedName name="A2336360J">[1]Economic!#REF!,[1]Economic!#REF!</definedName>
    <definedName name="A2336360J_Data">[1]Economic!#REF!</definedName>
    <definedName name="A2336360J_Latest">[1]Economic!#REF!</definedName>
    <definedName name="A2336361K">[1]Economic!#REF!,[1]Economic!#REF!</definedName>
    <definedName name="A2336361K_Data">[1]Economic!#REF!</definedName>
    <definedName name="A2336361K_Latest">[1]Economic!#REF!</definedName>
    <definedName name="A2336362L">[1]Economic!#REF!,[1]Economic!#REF!</definedName>
    <definedName name="A2336362L_Data">[1]Economic!#REF!</definedName>
    <definedName name="A2336362L_Latest">[1]Economic!#REF!</definedName>
    <definedName name="A2336363R">[1]Economic!#REF!,[1]Economic!#REF!</definedName>
    <definedName name="A2336363R_Data">[1]Economic!#REF!</definedName>
    <definedName name="A2336363R_Latest">[1]Economic!#REF!</definedName>
    <definedName name="A2336364T">[1]Economic!#REF!,[1]Economic!#REF!</definedName>
    <definedName name="A2336364T_Data">[1]Economic!#REF!</definedName>
    <definedName name="A2336364T_Latest">[1]Economic!#REF!</definedName>
    <definedName name="A2336365V">[1]Economic!#REF!,[1]Economic!#REF!</definedName>
    <definedName name="A2336365V_Data">[1]Economic!#REF!</definedName>
    <definedName name="A2336365V_Latest">[1]Economic!#REF!</definedName>
    <definedName name="A2336366W">[1]Economic!#REF!,[1]Economic!#REF!</definedName>
    <definedName name="A2336366W_Data">[1]Economic!#REF!</definedName>
    <definedName name="A2336366W_Latest">[1]Economic!#REF!</definedName>
    <definedName name="A2336367X">[1]Economic!#REF!,[1]Economic!#REF!</definedName>
    <definedName name="A2336367X_Data">[1]Economic!#REF!</definedName>
    <definedName name="A2336367X_Latest">[1]Economic!#REF!</definedName>
    <definedName name="A2336368A">[1]Economic!#REF!,[1]Economic!#REF!</definedName>
    <definedName name="A2336368A_Data">[1]Economic!#REF!</definedName>
    <definedName name="A2336368A_Latest">[1]Economic!#REF!</definedName>
    <definedName name="A2336369C">[1]Economic!#REF!,[1]Economic!#REF!</definedName>
    <definedName name="A2336369C_Data">[1]Economic!#REF!</definedName>
    <definedName name="A2336369C_Latest">[1]Economic!#REF!</definedName>
    <definedName name="A2336370L">[1]Economic!#REF!,[1]Economic!#REF!</definedName>
    <definedName name="A2336370L_Data">[1]Economic!#REF!</definedName>
    <definedName name="A2336370L_Latest">[1]Economic!#REF!</definedName>
    <definedName name="A2336371R">[1]Economic!#REF!,[1]Economic!#REF!</definedName>
    <definedName name="A2336371R_Data">[1]Economic!#REF!</definedName>
    <definedName name="A2336371R_Latest">[1]Economic!#REF!</definedName>
    <definedName name="A2336372T">[1]Economic!#REF!,[1]Economic!#REF!</definedName>
    <definedName name="A2336372T_Data">[1]Economic!#REF!</definedName>
    <definedName name="A2336372T_Latest">[1]Economic!#REF!</definedName>
    <definedName name="A2336373V">[1]Economic!#REF!,[1]Economic!#REF!</definedName>
    <definedName name="A2336373V_Data">[1]Economic!#REF!</definedName>
    <definedName name="A2336373V_Latest">[1]Economic!#REF!</definedName>
    <definedName name="A2336374W">[1]Economic!#REF!,[1]Economic!#REF!</definedName>
    <definedName name="A2336374W_Data">[1]Economic!#REF!</definedName>
    <definedName name="A2336374W_Latest">[1]Economic!#REF!</definedName>
    <definedName name="A2336375X">[1]Economic!#REF!,[1]Economic!#REF!</definedName>
    <definedName name="A2336375X_Data">[1]Economic!#REF!</definedName>
    <definedName name="A2336375X_Latest">[1]Economic!#REF!</definedName>
    <definedName name="A2336376A">[1]Economic!#REF!,[1]Economic!#REF!</definedName>
    <definedName name="A2336376A_Data">[1]Economic!#REF!</definedName>
    <definedName name="A2336376A_Latest">[1]Economic!#REF!</definedName>
    <definedName name="A2336377C">[1]Economic!#REF!,[1]Economic!#REF!</definedName>
    <definedName name="A2336377C_Data">[1]Economic!#REF!</definedName>
    <definedName name="A2336377C_Latest">[1]Economic!#REF!</definedName>
    <definedName name="A2336378F">[1]Economic!#REF!,[1]Economic!#REF!</definedName>
    <definedName name="A2336378F_Data">[1]Economic!#REF!</definedName>
    <definedName name="A2336378F_Latest">[1]Economic!#REF!</definedName>
    <definedName name="A2336379J">[1]Economic!#REF!,[1]Economic!#REF!</definedName>
    <definedName name="A2336379J_Data">[1]Economic!#REF!</definedName>
    <definedName name="A2336379J_Latest">[1]Economic!#REF!</definedName>
    <definedName name="A2336380T">[1]Economic!#REF!,[1]Economic!#REF!</definedName>
    <definedName name="A2336380T_Data">[1]Economic!#REF!</definedName>
    <definedName name="A2336380T_Latest">[1]Economic!#REF!</definedName>
    <definedName name="A2336381V">[1]Economic!#REF!,[1]Economic!#REF!</definedName>
    <definedName name="A2336381V_Data">[1]Economic!#REF!</definedName>
    <definedName name="A2336381V_Latest">[1]Economic!#REF!</definedName>
    <definedName name="A2336382W">[1]Economic!#REF!,[1]Economic!#REF!</definedName>
    <definedName name="A2336382W_Data">[1]Economic!#REF!</definedName>
    <definedName name="A2336382W_Latest">[1]Economic!#REF!</definedName>
    <definedName name="A2336383X">[1]Economic!#REF!,[1]Economic!#REF!</definedName>
    <definedName name="A2336383X_Data">[1]Economic!#REF!</definedName>
    <definedName name="A2336383X_Latest">[1]Economic!#REF!</definedName>
    <definedName name="A2336384A">[1]Economic!#REF!,[1]Economic!#REF!</definedName>
    <definedName name="A2336384A_Data">[1]Economic!#REF!</definedName>
    <definedName name="A2336384A_Latest">[1]Economic!#REF!</definedName>
    <definedName name="A2336385C">[1]Economic!#REF!,[1]Economic!#REF!</definedName>
    <definedName name="A2336385C_Data">[1]Economic!#REF!</definedName>
    <definedName name="A2336385C_Latest">[1]Economic!#REF!</definedName>
    <definedName name="A2336386F">[1]Economic!#REF!,[1]Economic!#REF!</definedName>
    <definedName name="A2336386F_Data">[1]Economic!#REF!</definedName>
    <definedName name="A2336386F_Latest">[1]Economic!#REF!</definedName>
    <definedName name="A2336387J">[1]Economic!#REF!,[1]Economic!#REF!</definedName>
    <definedName name="A2336387J_Data">[1]Economic!#REF!</definedName>
    <definedName name="A2336387J_Latest">[1]Economic!#REF!</definedName>
    <definedName name="A2336388K">[1]Economic!#REF!,[1]Economic!#REF!</definedName>
    <definedName name="A2336388K_Data">[1]Economic!#REF!</definedName>
    <definedName name="A2336388K_Latest">[1]Economic!#REF!</definedName>
    <definedName name="A2336389L">[1]Economic!#REF!,[1]Economic!#REF!</definedName>
    <definedName name="A2336389L_Data">[1]Economic!#REF!</definedName>
    <definedName name="A2336389L_Latest">[1]Economic!#REF!</definedName>
    <definedName name="A2336390W">[1]Economic!#REF!,[1]Economic!#REF!</definedName>
    <definedName name="A2336390W_Data">[1]Economic!#REF!</definedName>
    <definedName name="A2336390W_Latest">[1]Economic!#REF!</definedName>
    <definedName name="A2336391X">[1]Economic!#REF!,[1]Economic!#REF!</definedName>
    <definedName name="A2336391X_Data">[1]Economic!#REF!</definedName>
    <definedName name="A2336391X_Latest">[1]Economic!#REF!</definedName>
    <definedName name="A2336392A">[1]Economic!#REF!,[1]Economic!#REF!</definedName>
    <definedName name="A2336392A_Data">[1]Economic!#REF!</definedName>
    <definedName name="A2336392A_Latest">[1]Economic!#REF!</definedName>
    <definedName name="A2336393C">[1]Economic!#REF!,[1]Economic!#REF!</definedName>
    <definedName name="A2336393C_Data">[1]Economic!#REF!</definedName>
    <definedName name="A2336393C_Latest">[1]Economic!#REF!</definedName>
    <definedName name="A2336394F">[1]Economic!#REF!,[1]Economic!#REF!</definedName>
    <definedName name="A2336394F_Data">[1]Economic!#REF!</definedName>
    <definedName name="A2336394F_Latest">[1]Economic!#REF!</definedName>
    <definedName name="Date_Range">[1]Economic!$A$11:$A$19,[1]Economic!$A$20:$A$26</definedName>
  </definedNames>
  <calcPr calcId="125725" calcMode="manual"/>
</workbook>
</file>

<file path=xl/calcChain.xml><?xml version="1.0" encoding="utf-8"?>
<calcChain xmlns="http://schemas.openxmlformats.org/spreadsheetml/2006/main">
  <c r="E83" i="29"/>
  <c r="I30" i="43" l="1"/>
  <c r="I32" s="1"/>
  <c r="H30"/>
  <c r="H32" s="1"/>
  <c r="G30"/>
  <c r="G32" s="1"/>
  <c r="F30"/>
  <c r="F32" s="1"/>
  <c r="E30"/>
  <c r="E32" s="1"/>
  <c r="D30"/>
  <c r="D32" s="1"/>
  <c r="C30"/>
  <c r="C32" s="1"/>
  <c r="B30"/>
  <c r="B32" s="1"/>
  <c r="C38" l="1"/>
  <c r="F142" i="44" s="1"/>
  <c r="G142" l="1"/>
  <c r="E142"/>
  <c r="G296"/>
  <c r="F296"/>
  <c r="M69" i="47" l="1"/>
  <c r="M107" s="1"/>
  <c r="N69"/>
  <c r="L69"/>
  <c r="L107" s="1"/>
  <c r="N107"/>
  <c r="E107"/>
  <c r="F107"/>
  <c r="D107"/>
  <c r="K54" i="45" l="1"/>
  <c r="C35" i="43"/>
  <c r="F148" i="44" s="1"/>
  <c r="G81"/>
  <c r="F81"/>
  <c r="E81"/>
  <c r="E156"/>
  <c r="F156"/>
  <c r="G156"/>
  <c r="E86"/>
  <c r="F86"/>
  <c r="G86"/>
  <c r="M91" s="1"/>
  <c r="E87"/>
  <c r="K118" s="1"/>
  <c r="F87"/>
  <c r="G87"/>
  <c r="E88"/>
  <c r="F88"/>
  <c r="L119" s="1"/>
  <c r="G88"/>
  <c r="M119" s="1"/>
  <c r="E89"/>
  <c r="F89"/>
  <c r="L120" s="1"/>
  <c r="G89"/>
  <c r="M120" s="1"/>
  <c r="E90"/>
  <c r="K104" s="1"/>
  <c r="F90"/>
  <c r="G90"/>
  <c r="M104" s="1"/>
  <c r="E91"/>
  <c r="F91"/>
  <c r="L117" s="1"/>
  <c r="G91"/>
  <c r="E92"/>
  <c r="F92"/>
  <c r="L114" s="1"/>
  <c r="G92"/>
  <c r="M114" s="1"/>
  <c r="E93"/>
  <c r="F93"/>
  <c r="L109" s="1"/>
  <c r="G93"/>
  <c r="M109" s="1"/>
  <c r="E94"/>
  <c r="F94"/>
  <c r="G94"/>
  <c r="M106" s="1"/>
  <c r="E95"/>
  <c r="K111" s="1"/>
  <c r="F95"/>
  <c r="L111" s="1"/>
  <c r="G95"/>
  <c r="E96"/>
  <c r="F96"/>
  <c r="L105" s="1"/>
  <c r="G96"/>
  <c r="M105" s="1"/>
  <c r="E97"/>
  <c r="F97"/>
  <c r="L112" s="1"/>
  <c r="G97"/>
  <c r="M112" s="1"/>
  <c r="E98"/>
  <c r="K115" s="1"/>
  <c r="F98"/>
  <c r="G98"/>
  <c r="E99"/>
  <c r="K107" s="1"/>
  <c r="F99"/>
  <c r="G99"/>
  <c r="E100"/>
  <c r="F100"/>
  <c r="G100"/>
  <c r="E101"/>
  <c r="F101"/>
  <c r="G101"/>
  <c r="E102"/>
  <c r="K116" s="1"/>
  <c r="F102"/>
  <c r="G102"/>
  <c r="M116" s="1"/>
  <c r="E103"/>
  <c r="K108" s="1"/>
  <c r="F103"/>
  <c r="G103"/>
  <c r="E104"/>
  <c r="K110" s="1"/>
  <c r="F104"/>
  <c r="L110" s="1"/>
  <c r="G104"/>
  <c r="M110" s="1"/>
  <c r="E105"/>
  <c r="F105"/>
  <c r="L113" s="1"/>
  <c r="G105"/>
  <c r="M113" s="1"/>
  <c r="E106"/>
  <c r="F106"/>
  <c r="G106"/>
  <c r="E107"/>
  <c r="F107"/>
  <c r="G107"/>
  <c r="E108"/>
  <c r="F108"/>
  <c r="G108"/>
  <c r="E109"/>
  <c r="F109"/>
  <c r="G109"/>
  <c r="E110"/>
  <c r="F110"/>
  <c r="G110"/>
  <c r="E111"/>
  <c r="F111"/>
  <c r="G111"/>
  <c r="E112"/>
  <c r="F112"/>
  <c r="G112"/>
  <c r="E113"/>
  <c r="F113"/>
  <c r="G113"/>
  <c r="E114"/>
  <c r="F114"/>
  <c r="G114"/>
  <c r="M99" s="1"/>
  <c r="E115"/>
  <c r="K96" s="1"/>
  <c r="F115"/>
  <c r="G115"/>
  <c r="E116"/>
  <c r="F116"/>
  <c r="L97" s="1"/>
  <c r="G116"/>
  <c r="M97" s="1"/>
  <c r="E117"/>
  <c r="F117"/>
  <c r="L125" s="1"/>
  <c r="G117"/>
  <c r="E118"/>
  <c r="F118"/>
  <c r="G118"/>
  <c r="M127" s="1"/>
  <c r="E119"/>
  <c r="F119"/>
  <c r="G119"/>
  <c r="E120"/>
  <c r="K90" s="1"/>
  <c r="F120"/>
  <c r="L90" s="1"/>
  <c r="G120"/>
  <c r="M90" s="1"/>
  <c r="E121"/>
  <c r="F121"/>
  <c r="L88" s="1"/>
  <c r="G121"/>
  <c r="E122"/>
  <c r="F122"/>
  <c r="G122"/>
  <c r="M122" s="1"/>
  <c r="E123"/>
  <c r="K89" s="1"/>
  <c r="F123"/>
  <c r="G123"/>
  <c r="E124"/>
  <c r="F124"/>
  <c r="L92" s="1"/>
  <c r="G124"/>
  <c r="M92" s="1"/>
  <c r="E125"/>
  <c r="F125"/>
  <c r="L93" s="1"/>
  <c r="G125"/>
  <c r="M93" s="1"/>
  <c r="E126"/>
  <c r="K95" s="1"/>
  <c r="F126"/>
  <c r="G126"/>
  <c r="E129"/>
  <c r="F129"/>
  <c r="G129"/>
  <c r="E130"/>
  <c r="F130"/>
  <c r="G130"/>
  <c r="E131"/>
  <c r="K94" s="1"/>
  <c r="F131"/>
  <c r="G131"/>
  <c r="E132"/>
  <c r="F132"/>
  <c r="L124" s="1"/>
  <c r="G132"/>
  <c r="E133"/>
  <c r="F133"/>
  <c r="L130" s="1"/>
  <c r="G133"/>
  <c r="M130" s="1"/>
  <c r="E134"/>
  <c r="K128" s="1"/>
  <c r="F134"/>
  <c r="G134"/>
  <c r="M128" s="1"/>
  <c r="E135"/>
  <c r="K129" s="1"/>
  <c r="F135"/>
  <c r="G135"/>
  <c r="E136"/>
  <c r="K123" s="1"/>
  <c r="F136"/>
  <c r="L123" s="1"/>
  <c r="G136"/>
  <c r="E137"/>
  <c r="F137"/>
  <c r="G137"/>
  <c r="E138"/>
  <c r="F138"/>
  <c r="G138"/>
  <c r="M137" s="1"/>
  <c r="E139"/>
  <c r="F139"/>
  <c r="G139"/>
  <c r="E140"/>
  <c r="F140"/>
  <c r="G140"/>
  <c r="E143"/>
  <c r="F143"/>
  <c r="G143"/>
  <c r="E144"/>
  <c r="F144"/>
  <c r="G144"/>
  <c r="E145"/>
  <c r="F145"/>
  <c r="G145"/>
  <c r="E146"/>
  <c r="F146"/>
  <c r="G146"/>
  <c r="M141" s="1"/>
  <c r="E149"/>
  <c r="F149"/>
  <c r="G149"/>
  <c r="F152"/>
  <c r="L86" s="1"/>
  <c r="G152"/>
  <c r="M86" s="1"/>
  <c r="E153"/>
  <c r="K98" s="1"/>
  <c r="F153"/>
  <c r="G153"/>
  <c r="M98" s="1"/>
  <c r="E154"/>
  <c r="F154"/>
  <c r="G154"/>
  <c r="M100" s="1"/>
  <c r="F85"/>
  <c r="G85"/>
  <c r="M101" s="1"/>
  <c r="E85"/>
  <c r="K101" s="1"/>
  <c r="E10"/>
  <c r="L100"/>
  <c r="L141"/>
  <c r="L140"/>
  <c r="M140"/>
  <c r="K140"/>
  <c r="M123"/>
  <c r="K124"/>
  <c r="M94"/>
  <c r="K130"/>
  <c r="M129"/>
  <c r="L129"/>
  <c r="L128"/>
  <c r="K127"/>
  <c r="M126"/>
  <c r="L126"/>
  <c r="K93"/>
  <c r="M124"/>
  <c r="K92"/>
  <c r="M89"/>
  <c r="H122"/>
  <c r="H142" s="1"/>
  <c r="L122"/>
  <c r="K122"/>
  <c r="K119"/>
  <c r="K126"/>
  <c r="M118"/>
  <c r="L127"/>
  <c r="M125"/>
  <c r="K125"/>
  <c r="L115"/>
  <c r="K113"/>
  <c r="K136"/>
  <c r="M108"/>
  <c r="K105"/>
  <c r="L108"/>
  <c r="L116"/>
  <c r="L101"/>
  <c r="K100"/>
  <c r="M135"/>
  <c r="M107"/>
  <c r="L107"/>
  <c r="L98"/>
  <c r="M115"/>
  <c r="K97"/>
  <c r="K112"/>
  <c r="M96"/>
  <c r="L96"/>
  <c r="M95"/>
  <c r="L95"/>
  <c r="M111"/>
  <c r="L94"/>
  <c r="L106"/>
  <c r="K106"/>
  <c r="K109"/>
  <c r="K114"/>
  <c r="L91"/>
  <c r="M117"/>
  <c r="K117"/>
  <c r="L104"/>
  <c r="L89"/>
  <c r="K120"/>
  <c r="M88"/>
  <c r="K88"/>
  <c r="L118"/>
  <c r="K91"/>
  <c r="I83"/>
  <c r="I51" i="42"/>
  <c r="J51"/>
  <c r="K51"/>
  <c r="I52"/>
  <c r="J52"/>
  <c r="K52"/>
  <c r="I53"/>
  <c r="J53"/>
  <c r="K53"/>
  <c r="I54"/>
  <c r="J54"/>
  <c r="K54"/>
  <c r="I65"/>
  <c r="J65"/>
  <c r="K65"/>
  <c r="I66"/>
  <c r="J66"/>
  <c r="K66"/>
  <c r="I72"/>
  <c r="J72"/>
  <c r="K72"/>
  <c r="I74"/>
  <c r="J74"/>
  <c r="K74"/>
  <c r="I75"/>
  <c r="J75"/>
  <c r="K75"/>
  <c r="I79"/>
  <c r="J79"/>
  <c r="K79"/>
  <c r="S63" i="51"/>
  <c r="T63"/>
  <c r="S64"/>
  <c r="T64"/>
  <c r="R64" i="49"/>
  <c r="R64" i="51"/>
  <c r="R63"/>
  <c r="L77"/>
  <c r="R23" s="1"/>
  <c r="M77"/>
  <c r="S23" s="1"/>
  <c r="N77"/>
  <c r="T23" s="1"/>
  <c r="L78"/>
  <c r="R65" s="1"/>
  <c r="M78"/>
  <c r="S65" s="1"/>
  <c r="N78"/>
  <c r="L79"/>
  <c r="M79"/>
  <c r="N79"/>
  <c r="L63"/>
  <c r="M63"/>
  <c r="N63"/>
  <c r="L64"/>
  <c r="R62" s="1"/>
  <c r="M64"/>
  <c r="N64"/>
  <c r="L65"/>
  <c r="M65"/>
  <c r="N65"/>
  <c r="L66"/>
  <c r="M66"/>
  <c r="N66"/>
  <c r="L67"/>
  <c r="M67"/>
  <c r="N67"/>
  <c r="L68"/>
  <c r="M68"/>
  <c r="N68"/>
  <c r="L69"/>
  <c r="M69"/>
  <c r="N69"/>
  <c r="L70"/>
  <c r="M70"/>
  <c r="N70"/>
  <c r="L71"/>
  <c r="M71"/>
  <c r="N71"/>
  <c r="L72"/>
  <c r="M72"/>
  <c r="N72"/>
  <c r="L73"/>
  <c r="R8" s="1"/>
  <c r="M73"/>
  <c r="S8" s="1"/>
  <c r="N73"/>
  <c r="L74"/>
  <c r="M74"/>
  <c r="S10" s="1"/>
  <c r="N74"/>
  <c r="T10" s="1"/>
  <c r="L75"/>
  <c r="E152" i="44" s="1"/>
  <c r="K86" s="1"/>
  <c r="M75" i="51"/>
  <c r="N75"/>
  <c r="L76"/>
  <c r="R21" s="1"/>
  <c r="M76"/>
  <c r="N76"/>
  <c r="L55"/>
  <c r="M55"/>
  <c r="S47" s="1"/>
  <c r="N55"/>
  <c r="L56"/>
  <c r="M56"/>
  <c r="S53" s="1"/>
  <c r="N56"/>
  <c r="T53" s="1"/>
  <c r="L57"/>
  <c r="M57"/>
  <c r="S51" s="1"/>
  <c r="N57"/>
  <c r="L58"/>
  <c r="R52" s="1"/>
  <c r="M58"/>
  <c r="N58"/>
  <c r="T52" s="1"/>
  <c r="L59"/>
  <c r="R46" s="1"/>
  <c r="M59"/>
  <c r="N59"/>
  <c r="L60"/>
  <c r="M60"/>
  <c r="N60"/>
  <c r="L61"/>
  <c r="M61"/>
  <c r="N61"/>
  <c r="L62"/>
  <c r="M62"/>
  <c r="N62"/>
  <c r="L53"/>
  <c r="M53"/>
  <c r="N53"/>
  <c r="L54"/>
  <c r="M54"/>
  <c r="S17" s="1"/>
  <c r="N54"/>
  <c r="T17" s="1"/>
  <c r="M52"/>
  <c r="N52"/>
  <c r="L52"/>
  <c r="L51"/>
  <c r="R61" s="1"/>
  <c r="M51"/>
  <c r="N51"/>
  <c r="L49"/>
  <c r="R18" s="1"/>
  <c r="M49"/>
  <c r="N49"/>
  <c r="L50"/>
  <c r="M50"/>
  <c r="S61" s="1"/>
  <c r="N50"/>
  <c r="T61" s="1"/>
  <c r="L44"/>
  <c r="M44"/>
  <c r="S11" s="1"/>
  <c r="N44"/>
  <c r="L45"/>
  <c r="R45" s="1"/>
  <c r="M45"/>
  <c r="N45"/>
  <c r="T45" s="1"/>
  <c r="L46"/>
  <c r="M46"/>
  <c r="N46"/>
  <c r="T12" s="1"/>
  <c r="L47"/>
  <c r="R15" s="1"/>
  <c r="M47"/>
  <c r="S15" s="1"/>
  <c r="N47"/>
  <c r="T15" s="1"/>
  <c r="L48"/>
  <c r="M48"/>
  <c r="N48"/>
  <c r="T16" s="1"/>
  <c r="S18"/>
  <c r="R11"/>
  <c r="S45"/>
  <c r="S12"/>
  <c r="T18"/>
  <c r="L38"/>
  <c r="R19" s="1"/>
  <c r="M38"/>
  <c r="N38"/>
  <c r="L39"/>
  <c r="R20" s="1"/>
  <c r="M39"/>
  <c r="S20" s="1"/>
  <c r="N39"/>
  <c r="L40"/>
  <c r="R48" s="1"/>
  <c r="M40"/>
  <c r="S48" s="1"/>
  <c r="N40"/>
  <c r="T48" s="1"/>
  <c r="L41"/>
  <c r="M41"/>
  <c r="N41"/>
  <c r="T50" s="1"/>
  <c r="L42"/>
  <c r="R49" s="1"/>
  <c r="M42"/>
  <c r="N42"/>
  <c r="L43"/>
  <c r="R13" s="1"/>
  <c r="M43"/>
  <c r="S13" s="1"/>
  <c r="N43"/>
  <c r="L33"/>
  <c r="M33"/>
  <c r="N33"/>
  <c r="L34"/>
  <c r="M34"/>
  <c r="N34"/>
  <c r="L35"/>
  <c r="M35"/>
  <c r="N35"/>
  <c r="L36"/>
  <c r="M36"/>
  <c r="N36"/>
  <c r="L37"/>
  <c r="M37"/>
  <c r="N37"/>
  <c r="L26"/>
  <c r="M26"/>
  <c r="N26"/>
  <c r="T31" s="1"/>
  <c r="L27"/>
  <c r="R33" s="1"/>
  <c r="M27"/>
  <c r="N27"/>
  <c r="L28"/>
  <c r="M28"/>
  <c r="S36" s="1"/>
  <c r="N28"/>
  <c r="L29"/>
  <c r="M29"/>
  <c r="N29"/>
  <c r="L30"/>
  <c r="M30"/>
  <c r="N30"/>
  <c r="L31"/>
  <c r="M31"/>
  <c r="N31"/>
  <c r="L32"/>
  <c r="M32"/>
  <c r="N32"/>
  <c r="L25"/>
  <c r="R39" s="1"/>
  <c r="M25"/>
  <c r="S39" s="1"/>
  <c r="N25"/>
  <c r="T39" s="1"/>
  <c r="L12"/>
  <c r="M12"/>
  <c r="N12"/>
  <c r="T43" s="1"/>
  <c r="L13"/>
  <c r="R27" s="1"/>
  <c r="M13"/>
  <c r="N13"/>
  <c r="T27" s="1"/>
  <c r="L14"/>
  <c r="R40" s="1"/>
  <c r="M14"/>
  <c r="S40" s="1"/>
  <c r="N14"/>
  <c r="L15"/>
  <c r="R37" s="1"/>
  <c r="M15"/>
  <c r="N15"/>
  <c r="T37" s="1"/>
  <c r="L16"/>
  <c r="M16"/>
  <c r="S32" s="1"/>
  <c r="N16"/>
  <c r="T32" s="1"/>
  <c r="L17"/>
  <c r="R29" s="1"/>
  <c r="M17"/>
  <c r="N17"/>
  <c r="T29" s="1"/>
  <c r="L18"/>
  <c r="R34" s="1"/>
  <c r="M18"/>
  <c r="S34" s="1"/>
  <c r="N18"/>
  <c r="L19"/>
  <c r="M19"/>
  <c r="N19"/>
  <c r="T28" s="1"/>
  <c r="L20"/>
  <c r="M20"/>
  <c r="S35" s="1"/>
  <c r="N20"/>
  <c r="T35" s="1"/>
  <c r="L21"/>
  <c r="R38" s="1"/>
  <c r="M21"/>
  <c r="N21"/>
  <c r="L22"/>
  <c r="R30" s="1"/>
  <c r="M22"/>
  <c r="S30" s="1"/>
  <c r="N22"/>
  <c r="L23"/>
  <c r="M23"/>
  <c r="N23"/>
  <c r="L24"/>
  <c r="M24"/>
  <c r="N24"/>
  <c r="R17"/>
  <c r="T11"/>
  <c r="R36"/>
  <c r="L11"/>
  <c r="R42" s="1"/>
  <c r="M11"/>
  <c r="S42" s="1"/>
  <c r="N11"/>
  <c r="R43"/>
  <c r="S27"/>
  <c r="R32"/>
  <c r="S29"/>
  <c r="T34"/>
  <c r="R35"/>
  <c r="S38"/>
  <c r="L10"/>
  <c r="R41" s="1"/>
  <c r="M10"/>
  <c r="N10"/>
  <c r="M9"/>
  <c r="S14" s="1"/>
  <c r="N9"/>
  <c r="T14" s="1"/>
  <c r="L9"/>
  <c r="R14" s="1"/>
  <c r="T21"/>
  <c r="T9"/>
  <c r="S9"/>
  <c r="R10"/>
  <c r="T44"/>
  <c r="S44"/>
  <c r="R44"/>
  <c r="T62"/>
  <c r="S62"/>
  <c r="T65"/>
  <c r="T46"/>
  <c r="S46"/>
  <c r="S52"/>
  <c r="T51"/>
  <c r="R51"/>
  <c r="R53"/>
  <c r="T47"/>
  <c r="R47"/>
  <c r="S16"/>
  <c r="R16"/>
  <c r="R12"/>
  <c r="T13"/>
  <c r="T49"/>
  <c r="S49"/>
  <c r="S50"/>
  <c r="R50"/>
  <c r="T19"/>
  <c r="S19"/>
  <c r="T36"/>
  <c r="T33"/>
  <c r="S33"/>
  <c r="S31"/>
  <c r="R31"/>
  <c r="T30"/>
  <c r="S21"/>
  <c r="T38"/>
  <c r="T20"/>
  <c r="S28"/>
  <c r="R28"/>
  <c r="S37"/>
  <c r="T40"/>
  <c r="S43"/>
  <c r="T42"/>
  <c r="T41"/>
  <c r="S41"/>
  <c r="R9"/>
  <c r="T8"/>
  <c r="N8"/>
  <c r="T24" s="1"/>
  <c r="M8"/>
  <c r="S24" s="1"/>
  <c r="L8"/>
  <c r="R24" s="1"/>
  <c r="L137" i="44" l="1"/>
  <c r="K141"/>
  <c r="K137"/>
  <c r="M136"/>
  <c r="L136"/>
  <c r="K135"/>
  <c r="L135"/>
  <c r="K99"/>
  <c r="G148"/>
  <c r="M121" s="1"/>
  <c r="L121"/>
  <c r="E148"/>
  <c r="L99"/>
  <c r="T22" i="51"/>
  <c r="S59"/>
  <c r="S25"/>
  <c r="R60"/>
  <c r="R25"/>
  <c r="S58"/>
  <c r="S60"/>
  <c r="R59"/>
  <c r="R22"/>
  <c r="T60"/>
  <c r="R58"/>
  <c r="S22"/>
  <c r="T58"/>
  <c r="T59"/>
  <c r="T25"/>
  <c r="K121" i="44" l="1"/>
  <c r="H197"/>
  <c r="H217" s="1"/>
  <c r="I158"/>
  <c r="L8" i="50" l="1"/>
  <c r="N8"/>
  <c r="M8"/>
  <c r="M9"/>
  <c r="L9"/>
  <c r="N9"/>
  <c r="L10"/>
  <c r="M10"/>
  <c r="N10"/>
  <c r="L11"/>
  <c r="N11"/>
  <c r="M11"/>
  <c r="L12"/>
  <c r="M12"/>
  <c r="N12"/>
  <c r="L13"/>
  <c r="M13"/>
  <c r="N13"/>
  <c r="L14"/>
  <c r="N14"/>
  <c r="M14"/>
  <c r="L15"/>
  <c r="M15"/>
  <c r="N15"/>
  <c r="G167" i="44" s="1"/>
  <c r="M16" i="50"/>
  <c r="N16"/>
  <c r="L16"/>
  <c r="L17"/>
  <c r="E169" i="44" s="1"/>
  <c r="M17" i="50"/>
  <c r="N17"/>
  <c r="L18"/>
  <c r="M18"/>
  <c r="N18"/>
  <c r="L19"/>
  <c r="N19"/>
  <c r="M19"/>
  <c r="L20"/>
  <c r="N20"/>
  <c r="M20"/>
  <c r="L21"/>
  <c r="M21"/>
  <c r="N21"/>
  <c r="L22"/>
  <c r="M22"/>
  <c r="N22"/>
  <c r="L23"/>
  <c r="E175" i="44" s="1"/>
  <c r="M23" i="50"/>
  <c r="F175" i="44" s="1"/>
  <c r="N23" i="50"/>
  <c r="G175" i="44" s="1"/>
  <c r="L24" i="50"/>
  <c r="E176" i="44" s="1"/>
  <c r="M24" i="50"/>
  <c r="F176" i="44" s="1"/>
  <c r="N24" i="50"/>
  <c r="G176" i="44" s="1"/>
  <c r="L25" i="50"/>
  <c r="M25"/>
  <c r="N25"/>
  <c r="L26"/>
  <c r="M26"/>
  <c r="N26"/>
  <c r="L27"/>
  <c r="N27"/>
  <c r="M27"/>
  <c r="L28"/>
  <c r="M28"/>
  <c r="N28"/>
  <c r="L29"/>
  <c r="E181" i="44" s="1"/>
  <c r="M29" i="50"/>
  <c r="F181" i="44" s="1"/>
  <c r="N29" i="50"/>
  <c r="G181" i="44" s="1"/>
  <c r="L30" i="50"/>
  <c r="E182" i="44" s="1"/>
  <c r="M30" i="50"/>
  <c r="F182" i="44" s="1"/>
  <c r="N30" i="50"/>
  <c r="G182" i="44" s="1"/>
  <c r="L31" i="50"/>
  <c r="E183" i="44" s="1"/>
  <c r="N31" i="50"/>
  <c r="G183" i="44" s="1"/>
  <c r="M31" i="50"/>
  <c r="F183" i="44" s="1"/>
  <c r="M32" i="50"/>
  <c r="F184" i="44" s="1"/>
  <c r="N32" i="50"/>
  <c r="G184" i="44" s="1"/>
  <c r="L32" i="50"/>
  <c r="E184" i="44" s="1"/>
  <c r="L33" i="50"/>
  <c r="E185" i="44" s="1"/>
  <c r="M33" i="50"/>
  <c r="F185" i="44" s="1"/>
  <c r="N33" i="50"/>
  <c r="G185" i="44" s="1"/>
  <c r="L34" i="50"/>
  <c r="E186" i="44" s="1"/>
  <c r="N34" i="50"/>
  <c r="G186" i="44" s="1"/>
  <c r="M34" i="50"/>
  <c r="F186" i="44" s="1"/>
  <c r="L35" i="50"/>
  <c r="E187" i="44" s="1"/>
  <c r="M35" i="50"/>
  <c r="F187" i="44" s="1"/>
  <c r="N35" i="50"/>
  <c r="G187" i="44" s="1"/>
  <c r="L36" i="50"/>
  <c r="E188" i="44" s="1"/>
  <c r="M36" i="50"/>
  <c r="F188" i="44" s="1"/>
  <c r="N36" i="50"/>
  <c r="G188" i="44" s="1"/>
  <c r="L37" i="50"/>
  <c r="E189" i="44" s="1"/>
  <c r="M37" i="50"/>
  <c r="F189" i="44" s="1"/>
  <c r="N37" i="50"/>
  <c r="G189" i="44" s="1"/>
  <c r="L38" i="50"/>
  <c r="N38"/>
  <c r="M38"/>
  <c r="L39"/>
  <c r="M39"/>
  <c r="N39"/>
  <c r="L40"/>
  <c r="M40"/>
  <c r="N40"/>
  <c r="L41"/>
  <c r="M41"/>
  <c r="N41"/>
  <c r="L42"/>
  <c r="N42"/>
  <c r="M42"/>
  <c r="L43"/>
  <c r="M43"/>
  <c r="N43"/>
  <c r="L44"/>
  <c r="M44"/>
  <c r="N44"/>
  <c r="L45"/>
  <c r="M45"/>
  <c r="N45"/>
  <c r="L46"/>
  <c r="M46"/>
  <c r="N46"/>
  <c r="L47"/>
  <c r="M47"/>
  <c r="N47"/>
  <c r="M48"/>
  <c r="N48"/>
  <c r="L48"/>
  <c r="L49"/>
  <c r="M49"/>
  <c r="N49"/>
  <c r="L50"/>
  <c r="N50"/>
  <c r="M50"/>
  <c r="L51"/>
  <c r="N51"/>
  <c r="M51"/>
  <c r="L52"/>
  <c r="E204" i="44" s="1"/>
  <c r="M52" i="50"/>
  <c r="F204" i="44" s="1"/>
  <c r="N52" i="50"/>
  <c r="G204" i="44" s="1"/>
  <c r="L53" i="50"/>
  <c r="E205" i="44" s="1"/>
  <c r="M53" i="50"/>
  <c r="F205" i="44" s="1"/>
  <c r="N53" i="50"/>
  <c r="G205" i="44" s="1"/>
  <c r="L54" i="50"/>
  <c r="N54"/>
  <c r="M54"/>
  <c r="L55"/>
  <c r="M55"/>
  <c r="N55"/>
  <c r="L56"/>
  <c r="M56"/>
  <c r="N56"/>
  <c r="L57"/>
  <c r="M57"/>
  <c r="N57"/>
  <c r="L58"/>
  <c r="M58"/>
  <c r="N58"/>
  <c r="L59"/>
  <c r="M59"/>
  <c r="N59"/>
  <c r="M60"/>
  <c r="F212" i="44" s="1"/>
  <c r="N60" i="50"/>
  <c r="G212" i="44" s="1"/>
  <c r="L60" i="50"/>
  <c r="E212" i="44" s="1"/>
  <c r="L61" i="50"/>
  <c r="E213" i="44" s="1"/>
  <c r="M61" i="50"/>
  <c r="F213" i="44" s="1"/>
  <c r="N61" i="50"/>
  <c r="G213" i="44" s="1"/>
  <c r="L62" i="50"/>
  <c r="E214" i="44" s="1"/>
  <c r="M62" i="50"/>
  <c r="F214" i="44" s="1"/>
  <c r="N62" i="50"/>
  <c r="G214" i="44" s="1"/>
  <c r="L63" i="50"/>
  <c r="E215" i="44" s="1"/>
  <c r="M63" i="50"/>
  <c r="F215" i="44" s="1"/>
  <c r="N63" i="50"/>
  <c r="G215" i="44" s="1"/>
  <c r="L64" i="50"/>
  <c r="N64"/>
  <c r="M64"/>
  <c r="L65"/>
  <c r="N65"/>
  <c r="M65"/>
  <c r="M66"/>
  <c r="N66"/>
  <c r="L66"/>
  <c r="L67"/>
  <c r="E219" i="44" s="1"/>
  <c r="M67" i="50"/>
  <c r="F219" i="44" s="1"/>
  <c r="N67" i="50"/>
  <c r="G219" i="44" s="1"/>
  <c r="L68" i="50"/>
  <c r="E220" i="44" s="1"/>
  <c r="M68" i="50"/>
  <c r="F220" i="44" s="1"/>
  <c r="N68" i="50"/>
  <c r="G220" i="44" s="1"/>
  <c r="L69" i="50"/>
  <c r="E221" i="44" s="1"/>
  <c r="M69" i="50"/>
  <c r="F221" i="44" s="1"/>
  <c r="N69" i="50"/>
  <c r="G221" i="44" s="1"/>
  <c r="L70" i="50"/>
  <c r="M70"/>
  <c r="N70"/>
  <c r="L71"/>
  <c r="R44" s="1"/>
  <c r="M71"/>
  <c r="S44" s="1"/>
  <c r="N71"/>
  <c r="T44" s="1"/>
  <c r="L72"/>
  <c r="E224" i="44" s="1"/>
  <c r="M72" i="50"/>
  <c r="F224" i="44" s="1"/>
  <c r="N72" i="50"/>
  <c r="G224" i="44" s="1"/>
  <c r="L73" i="50"/>
  <c r="N73"/>
  <c r="M73"/>
  <c r="L74"/>
  <c r="M74"/>
  <c r="N74"/>
  <c r="M75"/>
  <c r="N75"/>
  <c r="L75"/>
  <c r="L76"/>
  <c r="M76"/>
  <c r="N76"/>
  <c r="L77"/>
  <c r="M77"/>
  <c r="N77"/>
  <c r="L78"/>
  <c r="R65" s="1"/>
  <c r="M78"/>
  <c r="S65" s="1"/>
  <c r="N78"/>
  <c r="T65" s="1"/>
  <c r="M79"/>
  <c r="F231" i="44" s="1"/>
  <c r="N79" i="50"/>
  <c r="G231" i="44" s="1"/>
  <c r="L79" i="50"/>
  <c r="E231" i="44" s="1"/>
  <c r="T37" i="50" l="1"/>
  <c r="F217" i="44"/>
  <c r="S63" i="50"/>
  <c r="T62"/>
  <c r="G216" i="44"/>
  <c r="T51" i="50"/>
  <c r="G209" i="44"/>
  <c r="R47" i="50"/>
  <c r="E207" i="44"/>
  <c r="T16" i="50"/>
  <c r="G200" i="44"/>
  <c r="T45" i="50"/>
  <c r="G197" i="44"/>
  <c r="R13" i="50"/>
  <c r="E195" i="44"/>
  <c r="S48" i="50"/>
  <c r="F192" i="44"/>
  <c r="R20" i="50"/>
  <c r="E191" i="44"/>
  <c r="K210"/>
  <c r="R38" i="50"/>
  <c r="E173" i="44"/>
  <c r="S34" i="50"/>
  <c r="F170" i="44"/>
  <c r="K181"/>
  <c r="T40" i="50"/>
  <c r="G166" i="44"/>
  <c r="R27" i="50"/>
  <c r="E165" i="44"/>
  <c r="S42" i="50"/>
  <c r="F163" i="44"/>
  <c r="S41" i="50"/>
  <c r="F162" i="44"/>
  <c r="K212"/>
  <c r="S23" i="50"/>
  <c r="F229" i="44"/>
  <c r="R21" i="50"/>
  <c r="E228" i="44"/>
  <c r="T10" i="50"/>
  <c r="G226" i="44"/>
  <c r="T8" i="50"/>
  <c r="G225" i="44"/>
  <c r="T63" i="50"/>
  <c r="G217" i="44"/>
  <c r="M212"/>
  <c r="S51" i="50"/>
  <c r="F209" i="44"/>
  <c r="R53" i="50"/>
  <c r="E208" i="44"/>
  <c r="S17" i="50"/>
  <c r="F206" i="44"/>
  <c r="S18" i="50"/>
  <c r="F201" i="44"/>
  <c r="S16" i="50"/>
  <c r="F200" i="44"/>
  <c r="T12" i="50"/>
  <c r="G198" i="44"/>
  <c r="S45" i="50"/>
  <c r="F197" i="44"/>
  <c r="R11" i="50"/>
  <c r="E196" i="44"/>
  <c r="S49" i="50"/>
  <c r="F194" i="44"/>
  <c r="S50" i="50"/>
  <c r="F193" i="44"/>
  <c r="R48" i="50"/>
  <c r="E192" i="44"/>
  <c r="S19" i="50"/>
  <c r="F190" i="44"/>
  <c r="K211"/>
  <c r="R29" i="50"/>
  <c r="T36"/>
  <c r="G180" i="44"/>
  <c r="T33" i="50"/>
  <c r="G179" i="44"/>
  <c r="R31" i="50"/>
  <c r="E178" i="44"/>
  <c r="M210"/>
  <c r="R30" i="50"/>
  <c r="E174" i="44"/>
  <c r="S35" i="50"/>
  <c r="F172" i="44"/>
  <c r="T28" i="50"/>
  <c r="G171" i="44"/>
  <c r="R34" i="50"/>
  <c r="E170" i="44"/>
  <c r="R32" i="50"/>
  <c r="E168" i="44"/>
  <c r="S37" i="50"/>
  <c r="F167" i="44"/>
  <c r="R40" i="50"/>
  <c r="E166" i="44"/>
  <c r="T43" i="50"/>
  <c r="G164" i="44"/>
  <c r="T42" i="50"/>
  <c r="G163" i="44"/>
  <c r="R41" i="50"/>
  <c r="E162" i="44"/>
  <c r="S24" i="50"/>
  <c r="F160" i="44"/>
  <c r="L212"/>
  <c r="K174"/>
  <c r="R23" i="50"/>
  <c r="E229" i="44"/>
  <c r="R9" i="50"/>
  <c r="E227" i="44"/>
  <c r="S10" i="50"/>
  <c r="F226" i="44"/>
  <c r="R8" i="50"/>
  <c r="E225" i="44"/>
  <c r="G218"/>
  <c r="T64" i="50"/>
  <c r="E217" i="44"/>
  <c r="R63" i="50"/>
  <c r="T46"/>
  <c r="G211" i="44"/>
  <c r="S52" i="50"/>
  <c r="F210" i="44"/>
  <c r="R51" i="50"/>
  <c r="E209" i="44"/>
  <c r="T47" i="50"/>
  <c r="G207" i="44"/>
  <c r="T17" i="50"/>
  <c r="G206" i="44"/>
  <c r="R18" i="50"/>
  <c r="E201" i="44"/>
  <c r="T15" i="50"/>
  <c r="G199" i="44"/>
  <c r="S12" i="50"/>
  <c r="F198" i="44"/>
  <c r="R45" i="50"/>
  <c r="E197" i="44"/>
  <c r="T13" i="50"/>
  <c r="G195" i="44"/>
  <c r="T49" i="50"/>
  <c r="G194" i="44"/>
  <c r="R50" i="50"/>
  <c r="E193" i="44"/>
  <c r="T20" i="50"/>
  <c r="G191" i="44"/>
  <c r="T19" i="50"/>
  <c r="G190" i="44"/>
  <c r="S36" i="50"/>
  <c r="F180" i="44"/>
  <c r="R33" i="50"/>
  <c r="E179" i="44"/>
  <c r="T39" i="50"/>
  <c r="G177" i="44"/>
  <c r="T38" i="50"/>
  <c r="G173" i="44"/>
  <c r="T35" i="50"/>
  <c r="G172" i="44"/>
  <c r="R28" i="50"/>
  <c r="E171" i="44"/>
  <c r="T29" i="50"/>
  <c r="G169" i="44"/>
  <c r="T32" i="50"/>
  <c r="G168" i="44"/>
  <c r="R37" i="50"/>
  <c r="E167" i="44"/>
  <c r="T27" i="50"/>
  <c r="G165" i="44"/>
  <c r="S43" i="50"/>
  <c r="F164" i="44"/>
  <c r="R42" i="50"/>
  <c r="E163" i="44"/>
  <c r="T14" i="50"/>
  <c r="G161" i="44"/>
  <c r="T24" i="50"/>
  <c r="G160" i="44"/>
  <c r="T23" i="50"/>
  <c r="G229" i="44"/>
  <c r="S21" i="50"/>
  <c r="F228" i="44"/>
  <c r="S9" i="50"/>
  <c r="F227" i="44"/>
  <c r="S8" i="50"/>
  <c r="F225" i="44"/>
  <c r="R46" i="50"/>
  <c r="E211" i="44"/>
  <c r="S53" i="50"/>
  <c r="F208" i="44"/>
  <c r="T18" i="50"/>
  <c r="G201" i="44"/>
  <c r="R15" i="50"/>
  <c r="E199" i="44"/>
  <c r="S11" i="50"/>
  <c r="F196" i="44"/>
  <c r="T50" i="50"/>
  <c r="G193" i="44"/>
  <c r="L174"/>
  <c r="S33" i="50"/>
  <c r="F179" i="44"/>
  <c r="S31" i="50"/>
  <c r="F178" i="44"/>
  <c r="R39" i="50"/>
  <c r="E177" i="44"/>
  <c r="S30" i="50"/>
  <c r="F174" i="44"/>
  <c r="S28" i="50"/>
  <c r="F171" i="44"/>
  <c r="M189"/>
  <c r="S14" i="50"/>
  <c r="F161" i="44"/>
  <c r="E218"/>
  <c r="R64" i="50"/>
  <c r="R62"/>
  <c r="E216" i="44"/>
  <c r="T52" i="50"/>
  <c r="G210" i="44"/>
  <c r="L210"/>
  <c r="M174"/>
  <c r="T21" i="50"/>
  <c r="G228" i="44"/>
  <c r="T9" i="50"/>
  <c r="G227" i="44"/>
  <c r="R10" i="50"/>
  <c r="E226" i="44"/>
  <c r="F218"/>
  <c r="S64" i="50"/>
  <c r="S62"/>
  <c r="F216" i="44"/>
  <c r="S46" i="50"/>
  <c r="F211" i="44"/>
  <c r="R52" i="50"/>
  <c r="E210" i="44"/>
  <c r="T53" i="50"/>
  <c r="G208" i="44"/>
  <c r="S47" i="50"/>
  <c r="F207" i="44"/>
  <c r="R17" i="50"/>
  <c r="E206" i="44"/>
  <c r="R16" i="50"/>
  <c r="E200" i="44"/>
  <c r="S15" i="50"/>
  <c r="F199" i="44"/>
  <c r="R12" i="50"/>
  <c r="E198" i="44"/>
  <c r="T11" i="50"/>
  <c r="G196" i="44"/>
  <c r="S13" i="50"/>
  <c r="F195" i="44"/>
  <c r="R49" i="50"/>
  <c r="E194" i="44"/>
  <c r="T48" i="50"/>
  <c r="G192" i="44"/>
  <c r="S20" i="50"/>
  <c r="F191" i="44"/>
  <c r="R19" i="50"/>
  <c r="E190" i="44"/>
  <c r="L211"/>
  <c r="R36" i="50"/>
  <c r="E180" i="44"/>
  <c r="T31" i="50"/>
  <c r="G178" i="44"/>
  <c r="S39" i="50"/>
  <c r="F177" i="44"/>
  <c r="T30" i="50"/>
  <c r="G174" i="44"/>
  <c r="S38" i="50"/>
  <c r="F173" i="44"/>
  <c r="R35" i="50"/>
  <c r="E172" i="44"/>
  <c r="T34" i="50"/>
  <c r="G170" i="44"/>
  <c r="S29" i="50"/>
  <c r="F169" i="44"/>
  <c r="S32" i="50"/>
  <c r="F168" i="44"/>
  <c r="S40" i="50"/>
  <c r="F166" i="44"/>
  <c r="S27" i="50"/>
  <c r="F165" i="44"/>
  <c r="R43" i="50"/>
  <c r="E164" i="44"/>
  <c r="T41" i="50"/>
  <c r="G162" i="44"/>
  <c r="R14" i="50"/>
  <c r="E161" i="44"/>
  <c r="R24" i="50"/>
  <c r="E160" i="44"/>
  <c r="M211"/>
  <c r="R61" i="50"/>
  <c r="S61"/>
  <c r="R59"/>
  <c r="T60"/>
  <c r="T59"/>
  <c r="R25"/>
  <c r="T58"/>
  <c r="T22"/>
  <c r="R58"/>
  <c r="S25"/>
  <c r="S60"/>
  <c r="T25"/>
  <c r="R60"/>
  <c r="T61"/>
  <c r="S58"/>
  <c r="R22"/>
  <c r="S59"/>
  <c r="S22"/>
  <c r="L216" i="44" l="1"/>
  <c r="K216"/>
  <c r="M216"/>
  <c r="L176"/>
  <c r="M194"/>
  <c r="K192"/>
  <c r="K184"/>
  <c r="M180"/>
  <c r="K182"/>
  <c r="K183"/>
  <c r="M188"/>
  <c r="L194"/>
  <c r="M192"/>
  <c r="L186"/>
  <c r="L200"/>
  <c r="M197"/>
  <c r="K199"/>
  <c r="M214"/>
  <c r="K176"/>
  <c r="M193"/>
  <c r="L179"/>
  <c r="L184"/>
  <c r="M186"/>
  <c r="L190"/>
  <c r="L191"/>
  <c r="K188"/>
  <c r="K171"/>
  <c r="M200"/>
  <c r="L165"/>
  <c r="K164"/>
  <c r="K168"/>
  <c r="L199"/>
  <c r="K204"/>
  <c r="L214"/>
  <c r="K162"/>
  <c r="M173"/>
  <c r="K214"/>
  <c r="L166"/>
  <c r="L180"/>
  <c r="K191"/>
  <c r="L185"/>
  <c r="M202"/>
  <c r="K167"/>
  <c r="L205"/>
  <c r="L160"/>
  <c r="L173"/>
  <c r="M176"/>
  <c r="K194"/>
  <c r="M179"/>
  <c r="M184"/>
  <c r="K180"/>
  <c r="M190"/>
  <c r="K185"/>
  <c r="M171"/>
  <c r="K202"/>
  <c r="M165"/>
  <c r="L164"/>
  <c r="K170"/>
  <c r="M199"/>
  <c r="L204"/>
  <c r="K160"/>
  <c r="K161"/>
  <c r="L171"/>
  <c r="L202"/>
  <c r="K163"/>
  <c r="M164"/>
  <c r="L170"/>
  <c r="K205"/>
  <c r="M160"/>
  <c r="K173"/>
  <c r="K215"/>
  <c r="K193"/>
  <c r="M195"/>
  <c r="L189"/>
  <c r="K186"/>
  <c r="L187"/>
  <c r="M185"/>
  <c r="L193"/>
  <c r="K179"/>
  <c r="K190"/>
  <c r="K172"/>
  <c r="K165"/>
  <c r="M168"/>
  <c r="M203"/>
  <c r="K166"/>
  <c r="K195"/>
  <c r="L192"/>
  <c r="L181"/>
  <c r="K187"/>
  <c r="M182"/>
  <c r="M183"/>
  <c r="L172"/>
  <c r="K201"/>
  <c r="M163"/>
  <c r="L167"/>
  <c r="K169"/>
  <c r="M205"/>
  <c r="L198"/>
  <c r="M161"/>
  <c r="M204"/>
  <c r="L182"/>
  <c r="L183"/>
  <c r="L163"/>
  <c r="M170"/>
  <c r="K198"/>
  <c r="L161"/>
  <c r="M175"/>
  <c r="M166"/>
  <c r="L195"/>
  <c r="K189"/>
  <c r="M181"/>
  <c r="M187"/>
  <c r="M191"/>
  <c r="L188"/>
  <c r="M172"/>
  <c r="M201"/>
  <c r="K197"/>
  <c r="M167"/>
  <c r="M169"/>
  <c r="K203"/>
  <c r="M198"/>
  <c r="L162"/>
  <c r="K175"/>
  <c r="K200"/>
  <c r="L201"/>
  <c r="L197"/>
  <c r="L168"/>
  <c r="L169"/>
  <c r="L203"/>
  <c r="M215"/>
  <c r="M162"/>
  <c r="L175"/>
  <c r="L215"/>
  <c r="F389"/>
  <c r="L420" s="1"/>
  <c r="F409"/>
  <c r="G456"/>
  <c r="G454"/>
  <c r="M400" s="1"/>
  <c r="G453"/>
  <c r="F453" s="1"/>
  <c r="L398" s="1"/>
  <c r="G452"/>
  <c r="G451"/>
  <c r="M387" s="1"/>
  <c r="G450"/>
  <c r="F450" s="1"/>
  <c r="L385" s="1"/>
  <c r="G449"/>
  <c r="F449" s="1"/>
  <c r="G446"/>
  <c r="F446" s="1"/>
  <c r="G445"/>
  <c r="F445" s="1"/>
  <c r="G444"/>
  <c r="F444" s="1"/>
  <c r="G443"/>
  <c r="G442"/>
  <c r="F442" s="1"/>
  <c r="L440" s="1"/>
  <c r="G441"/>
  <c r="F441" s="1"/>
  <c r="L439" s="1"/>
  <c r="G440"/>
  <c r="F440" s="1"/>
  <c r="G439"/>
  <c r="G438"/>
  <c r="F438" s="1"/>
  <c r="G437"/>
  <c r="F437" s="1"/>
  <c r="G436"/>
  <c r="F436" s="1"/>
  <c r="L423" s="1"/>
  <c r="G435"/>
  <c r="M429" s="1"/>
  <c r="G434"/>
  <c r="F434" s="1"/>
  <c r="L428" s="1"/>
  <c r="G433"/>
  <c r="F433" s="1"/>
  <c r="L430" s="1"/>
  <c r="G432"/>
  <c r="F432" s="1"/>
  <c r="L424" s="1"/>
  <c r="G431"/>
  <c r="M394" s="1"/>
  <c r="G430"/>
  <c r="F430" s="1"/>
  <c r="G429"/>
  <c r="F429" s="1"/>
  <c r="G386"/>
  <c r="G387"/>
  <c r="F387" s="1"/>
  <c r="L418" s="1"/>
  <c r="G388"/>
  <c r="F388" s="1"/>
  <c r="L419" s="1"/>
  <c r="G389"/>
  <c r="M420" s="1"/>
  <c r="G390"/>
  <c r="M404" s="1"/>
  <c r="G391"/>
  <c r="F391" s="1"/>
  <c r="L417" s="1"/>
  <c r="G392"/>
  <c r="M414" s="1"/>
  <c r="G393"/>
  <c r="M409" s="1"/>
  <c r="G394"/>
  <c r="F394" s="1"/>
  <c r="L406" s="1"/>
  <c r="G395"/>
  <c r="M411" s="1"/>
  <c r="G396"/>
  <c r="F396" s="1"/>
  <c r="L405" s="1"/>
  <c r="G397"/>
  <c r="M412" s="1"/>
  <c r="G398"/>
  <c r="G399"/>
  <c r="F399" s="1"/>
  <c r="L407" s="1"/>
  <c r="G400"/>
  <c r="F400" s="1"/>
  <c r="G401"/>
  <c r="F401" s="1"/>
  <c r="G402"/>
  <c r="G403"/>
  <c r="F403" s="1"/>
  <c r="L408" s="1"/>
  <c r="G404"/>
  <c r="M410" s="1"/>
  <c r="G405"/>
  <c r="F405" s="1"/>
  <c r="L413" s="1"/>
  <c r="G406"/>
  <c r="F406" s="1"/>
  <c r="G407"/>
  <c r="F407" s="1"/>
  <c r="G408"/>
  <c r="G409"/>
  <c r="G410"/>
  <c r="F410" s="1"/>
  <c r="G411"/>
  <c r="F411" s="1"/>
  <c r="G412"/>
  <c r="F412" s="1"/>
  <c r="G413"/>
  <c r="F413" s="1"/>
  <c r="G414"/>
  <c r="F414" s="1"/>
  <c r="G415"/>
  <c r="F415" s="1"/>
  <c r="L396" s="1"/>
  <c r="G416"/>
  <c r="M397" s="1"/>
  <c r="G417"/>
  <c r="M425" s="1"/>
  <c r="G418"/>
  <c r="F418" s="1"/>
  <c r="L427" s="1"/>
  <c r="G419"/>
  <c r="F419" s="1"/>
  <c r="L426" s="1"/>
  <c r="G420"/>
  <c r="M390" s="1"/>
  <c r="G421"/>
  <c r="M388" s="1"/>
  <c r="G422"/>
  <c r="M422" s="1"/>
  <c r="G423"/>
  <c r="M389" s="1"/>
  <c r="G424"/>
  <c r="F424" s="1"/>
  <c r="L392" s="1"/>
  <c r="G425"/>
  <c r="M393" s="1"/>
  <c r="G426"/>
  <c r="F426" s="1"/>
  <c r="L395" s="1"/>
  <c r="G385"/>
  <c r="F385" s="1"/>
  <c r="L401" s="1"/>
  <c r="M424"/>
  <c r="M419"/>
  <c r="M406"/>
  <c r="M413"/>
  <c r="M427"/>
  <c r="H47"/>
  <c r="H67" s="1"/>
  <c r="H272"/>
  <c r="H292" s="1"/>
  <c r="H367"/>
  <c r="H347"/>
  <c r="H517"/>
  <c r="H497"/>
  <c r="H572"/>
  <c r="H592" s="1"/>
  <c r="H442"/>
  <c r="H422"/>
  <c r="I8"/>
  <c r="I233"/>
  <c r="I308"/>
  <c r="I533"/>
  <c r="I458"/>
  <c r="I383"/>
  <c r="M439"/>
  <c r="M430"/>
  <c r="M423"/>
  <c r="M407"/>
  <c r="M395"/>
  <c r="M385"/>
  <c r="U10" i="42"/>
  <c r="V10"/>
  <c r="W10"/>
  <c r="U11"/>
  <c r="V11"/>
  <c r="W11"/>
  <c r="U12"/>
  <c r="V12"/>
  <c r="U13"/>
  <c r="V13"/>
  <c r="U14"/>
  <c r="V14"/>
  <c r="W14"/>
  <c r="U15"/>
  <c r="V15"/>
  <c r="W15"/>
  <c r="U16"/>
  <c r="V16"/>
  <c r="U17"/>
  <c r="V17"/>
  <c r="W17"/>
  <c r="U18"/>
  <c r="V18"/>
  <c r="W18"/>
  <c r="U19"/>
  <c r="V19"/>
  <c r="U20"/>
  <c r="V20"/>
  <c r="W20"/>
  <c r="U21"/>
  <c r="V21"/>
  <c r="W21"/>
  <c r="U22"/>
  <c r="V22"/>
  <c r="W22"/>
  <c r="U23"/>
  <c r="V23"/>
  <c r="W23"/>
  <c r="U24"/>
  <c r="V24"/>
  <c r="W24"/>
  <c r="U25"/>
  <c r="V25"/>
  <c r="W25"/>
  <c r="U26"/>
  <c r="V26"/>
  <c r="U27"/>
  <c r="V27"/>
  <c r="U28"/>
  <c r="V28"/>
  <c r="W28"/>
  <c r="U29"/>
  <c r="V29"/>
  <c r="W29"/>
  <c r="U30"/>
  <c r="V30"/>
  <c r="W30"/>
  <c r="U31"/>
  <c r="V31"/>
  <c r="W31"/>
  <c r="U32"/>
  <c r="V32"/>
  <c r="U33"/>
  <c r="V33"/>
  <c r="W33"/>
  <c r="U34"/>
  <c r="V34"/>
  <c r="W34"/>
  <c r="U35"/>
  <c r="V35"/>
  <c r="W35"/>
  <c r="U36"/>
  <c r="V36"/>
  <c r="W36"/>
  <c r="U37"/>
  <c r="V37"/>
  <c r="W37"/>
  <c r="U38"/>
  <c r="V38"/>
  <c r="U39"/>
  <c r="V39"/>
  <c r="W39"/>
  <c r="U40"/>
  <c r="V40"/>
  <c r="U41"/>
  <c r="V41"/>
  <c r="W41"/>
  <c r="U42"/>
  <c r="V42"/>
  <c r="W42"/>
  <c r="U43"/>
  <c r="V43"/>
  <c r="U44"/>
  <c r="V44"/>
  <c r="U45"/>
  <c r="V45"/>
  <c r="W45"/>
  <c r="U46"/>
  <c r="V46"/>
  <c r="W46"/>
  <c r="U47"/>
  <c r="V47"/>
  <c r="W47"/>
  <c r="U48"/>
  <c r="V48"/>
  <c r="W48"/>
  <c r="U49"/>
  <c r="V49"/>
  <c r="U50"/>
  <c r="V50"/>
  <c r="U51"/>
  <c r="V51"/>
  <c r="W51"/>
  <c r="U52"/>
  <c r="V52"/>
  <c r="W52"/>
  <c r="U53"/>
  <c r="V53"/>
  <c r="W53"/>
  <c r="U54"/>
  <c r="V54"/>
  <c r="W54"/>
  <c r="U55"/>
  <c r="V55"/>
  <c r="U56"/>
  <c r="V56"/>
  <c r="W56"/>
  <c r="U57"/>
  <c r="V57"/>
  <c r="U58"/>
  <c r="V58"/>
  <c r="W58"/>
  <c r="U59"/>
  <c r="V59"/>
  <c r="W59"/>
  <c r="U60"/>
  <c r="V60"/>
  <c r="W60"/>
  <c r="U61"/>
  <c r="V61"/>
  <c r="W61"/>
  <c r="U62"/>
  <c r="V62"/>
  <c r="U63"/>
  <c r="V63"/>
  <c r="U64"/>
  <c r="V64"/>
  <c r="W64"/>
  <c r="U65"/>
  <c r="V65"/>
  <c r="U66"/>
  <c r="V66"/>
  <c r="W66"/>
  <c r="U67"/>
  <c r="V67"/>
  <c r="W67"/>
  <c r="U68"/>
  <c r="V68"/>
  <c r="W68"/>
  <c r="U69"/>
  <c r="V69"/>
  <c r="W69"/>
  <c r="U70"/>
  <c r="V70"/>
  <c r="W70"/>
  <c r="U71"/>
  <c r="V71"/>
  <c r="W71"/>
  <c r="U72"/>
  <c r="V72"/>
  <c r="U73"/>
  <c r="V73"/>
  <c r="W73"/>
  <c r="U74"/>
  <c r="V74"/>
  <c r="U75"/>
  <c r="V75"/>
  <c r="U76"/>
  <c r="V76"/>
  <c r="W76"/>
  <c r="U77"/>
  <c r="V77"/>
  <c r="U78"/>
  <c r="V78"/>
  <c r="U79"/>
  <c r="V79"/>
  <c r="W79"/>
  <c r="U80"/>
  <c r="V80"/>
  <c r="W80"/>
  <c r="V9"/>
  <c r="W9"/>
  <c r="U9"/>
  <c r="T64" i="49"/>
  <c r="S64"/>
  <c r="S63"/>
  <c r="T63"/>
  <c r="R63"/>
  <c r="R61"/>
  <c r="T61"/>
  <c r="S61"/>
  <c r="R60"/>
  <c r="S60"/>
  <c r="T60"/>
  <c r="R59"/>
  <c r="T59"/>
  <c r="S59"/>
  <c r="R58"/>
  <c r="S58"/>
  <c r="T58"/>
  <c r="T25"/>
  <c r="S25"/>
  <c r="R25"/>
  <c r="T22"/>
  <c r="S22"/>
  <c r="R22"/>
  <c r="F402" i="44" l="1"/>
  <c r="L416" s="1"/>
  <c r="M416"/>
  <c r="F398"/>
  <c r="L415" s="1"/>
  <c r="M415"/>
  <c r="F386"/>
  <c r="L391" s="1"/>
  <c r="M391"/>
  <c r="F452"/>
  <c r="L386" s="1"/>
  <c r="M386"/>
  <c r="M436"/>
  <c r="F422"/>
  <c r="L422" s="1"/>
  <c r="F390"/>
  <c r="L404" s="1"/>
  <c r="F421"/>
  <c r="L388" s="1"/>
  <c r="M441"/>
  <c r="M392"/>
  <c r="M440"/>
  <c r="F404"/>
  <c r="L410" s="1"/>
  <c r="F392"/>
  <c r="L414" s="1"/>
  <c r="F420"/>
  <c r="L390" s="1"/>
  <c r="M437"/>
  <c r="F408"/>
  <c r="L436" s="1"/>
  <c r="F454"/>
  <c r="L400" s="1"/>
  <c r="L435"/>
  <c r="M408"/>
  <c r="M418"/>
  <c r="M428"/>
  <c r="F393"/>
  <c r="L409" s="1"/>
  <c r="F395"/>
  <c r="L411" s="1"/>
  <c r="F425"/>
  <c r="L393" s="1"/>
  <c r="F443"/>
  <c r="L441" s="1"/>
  <c r="M401"/>
  <c r="M405"/>
  <c r="M435"/>
  <c r="M417"/>
  <c r="M399"/>
  <c r="F423"/>
  <c r="L389" s="1"/>
  <c r="F417"/>
  <c r="L425" s="1"/>
  <c r="F397"/>
  <c r="L412" s="1"/>
  <c r="F456"/>
  <c r="L399" s="1"/>
  <c r="F416"/>
  <c r="L397" s="1"/>
  <c r="F439"/>
  <c r="L437" s="1"/>
  <c r="F451"/>
  <c r="L387" s="1"/>
  <c r="M426"/>
  <c r="M396"/>
  <c r="M398"/>
  <c r="F435"/>
  <c r="L429" s="1"/>
  <c r="F431"/>
  <c r="L394" s="1"/>
  <c r="L11" i="49"/>
  <c r="R42" s="1"/>
  <c r="M11"/>
  <c r="S42" s="1"/>
  <c r="N11"/>
  <c r="T42" s="1"/>
  <c r="N79"/>
  <c r="M79"/>
  <c r="L79"/>
  <c r="N76"/>
  <c r="T21" s="1"/>
  <c r="M76"/>
  <c r="L76"/>
  <c r="R21" s="1"/>
  <c r="N78"/>
  <c r="M78"/>
  <c r="S65" s="1"/>
  <c r="L78"/>
  <c r="N77"/>
  <c r="T23" s="1"/>
  <c r="M77"/>
  <c r="L77"/>
  <c r="L75"/>
  <c r="M75"/>
  <c r="S9" s="1"/>
  <c r="N75"/>
  <c r="M74"/>
  <c r="N74"/>
  <c r="L74"/>
  <c r="R10" s="1"/>
  <c r="M73"/>
  <c r="N73"/>
  <c r="T8" s="1"/>
  <c r="L73"/>
  <c r="L72"/>
  <c r="M72"/>
  <c r="N72"/>
  <c r="M71"/>
  <c r="S44" s="1"/>
  <c r="N71"/>
  <c r="L71"/>
  <c r="L70"/>
  <c r="M70"/>
  <c r="N70"/>
  <c r="L53"/>
  <c r="M53"/>
  <c r="N53"/>
  <c r="L54"/>
  <c r="R17" s="1"/>
  <c r="M54"/>
  <c r="N54"/>
  <c r="L55"/>
  <c r="M55"/>
  <c r="N55"/>
  <c r="L56"/>
  <c r="M56"/>
  <c r="N56"/>
  <c r="T53" s="1"/>
  <c r="L57"/>
  <c r="R51" s="1"/>
  <c r="M57"/>
  <c r="N57"/>
  <c r="L58"/>
  <c r="R52" s="1"/>
  <c r="M58"/>
  <c r="N58"/>
  <c r="L59"/>
  <c r="R46" s="1"/>
  <c r="M59"/>
  <c r="S46" s="1"/>
  <c r="N59"/>
  <c r="T46" s="1"/>
  <c r="L60"/>
  <c r="M60"/>
  <c r="N60"/>
  <c r="L61"/>
  <c r="M61"/>
  <c r="N61"/>
  <c r="L62"/>
  <c r="M62"/>
  <c r="N62"/>
  <c r="L63"/>
  <c r="M63"/>
  <c r="N63"/>
  <c r="L64"/>
  <c r="M64"/>
  <c r="S62" s="1"/>
  <c r="N64"/>
  <c r="T62" s="1"/>
  <c r="L65"/>
  <c r="M65"/>
  <c r="N65"/>
  <c r="L66"/>
  <c r="M66"/>
  <c r="N66"/>
  <c r="L67"/>
  <c r="M67"/>
  <c r="N67"/>
  <c r="L68"/>
  <c r="M68"/>
  <c r="N68"/>
  <c r="L69"/>
  <c r="M69"/>
  <c r="N69"/>
  <c r="M52"/>
  <c r="N52"/>
  <c r="L52"/>
  <c r="L51"/>
  <c r="M51"/>
  <c r="N51"/>
  <c r="L34"/>
  <c r="M34"/>
  <c r="N34"/>
  <c r="L35"/>
  <c r="M35"/>
  <c r="N35"/>
  <c r="L36"/>
  <c r="M36"/>
  <c r="N36"/>
  <c r="L37"/>
  <c r="M37"/>
  <c r="N37"/>
  <c r="L38"/>
  <c r="M38"/>
  <c r="N38"/>
  <c r="T19" s="1"/>
  <c r="L39"/>
  <c r="R20" s="1"/>
  <c r="M39"/>
  <c r="N39"/>
  <c r="L40"/>
  <c r="R48" s="1"/>
  <c r="M40"/>
  <c r="N40"/>
  <c r="L41"/>
  <c r="M41"/>
  <c r="S50" s="1"/>
  <c r="N41"/>
  <c r="L42"/>
  <c r="M42"/>
  <c r="N42"/>
  <c r="L43"/>
  <c r="R13" s="1"/>
  <c r="M43"/>
  <c r="N43"/>
  <c r="L44"/>
  <c r="R11" s="1"/>
  <c r="M44"/>
  <c r="S11" s="1"/>
  <c r="N44"/>
  <c r="L45"/>
  <c r="M45"/>
  <c r="N45"/>
  <c r="T45" s="1"/>
  <c r="L46"/>
  <c r="M46"/>
  <c r="N46"/>
  <c r="L47"/>
  <c r="M47"/>
  <c r="N47"/>
  <c r="L48"/>
  <c r="M48"/>
  <c r="S16" s="1"/>
  <c r="N48"/>
  <c r="T16" s="1"/>
  <c r="L49"/>
  <c r="M49"/>
  <c r="S18" s="1"/>
  <c r="N49"/>
  <c r="L50"/>
  <c r="M50"/>
  <c r="N50"/>
  <c r="L27"/>
  <c r="M27"/>
  <c r="N27"/>
  <c r="T33" s="1"/>
  <c r="L28"/>
  <c r="M28"/>
  <c r="N28"/>
  <c r="L29"/>
  <c r="M29"/>
  <c r="N29"/>
  <c r="L30"/>
  <c r="M30"/>
  <c r="N30"/>
  <c r="L31"/>
  <c r="M31"/>
  <c r="N31"/>
  <c r="L32"/>
  <c r="M32"/>
  <c r="N32"/>
  <c r="L33"/>
  <c r="M33"/>
  <c r="N33"/>
  <c r="L13"/>
  <c r="M13"/>
  <c r="S27" s="1"/>
  <c r="N13"/>
  <c r="L14"/>
  <c r="M14"/>
  <c r="N14"/>
  <c r="L15"/>
  <c r="M15"/>
  <c r="S37" s="1"/>
  <c r="N15"/>
  <c r="L16"/>
  <c r="M16"/>
  <c r="N16"/>
  <c r="L17"/>
  <c r="M17"/>
  <c r="S29" s="1"/>
  <c r="N17"/>
  <c r="L18"/>
  <c r="M18"/>
  <c r="N18"/>
  <c r="T34" s="1"/>
  <c r="L19"/>
  <c r="M19"/>
  <c r="S28" s="1"/>
  <c r="N19"/>
  <c r="L20"/>
  <c r="R35" s="1"/>
  <c r="M20"/>
  <c r="N20"/>
  <c r="L21"/>
  <c r="R38" s="1"/>
  <c r="M21"/>
  <c r="N21"/>
  <c r="L22"/>
  <c r="R30" s="1"/>
  <c r="M22"/>
  <c r="N22"/>
  <c r="T30" s="1"/>
  <c r="L23"/>
  <c r="M23"/>
  <c r="N23"/>
  <c r="L24"/>
  <c r="M24"/>
  <c r="N24"/>
  <c r="L25"/>
  <c r="M25"/>
  <c r="S39" s="1"/>
  <c r="N25"/>
  <c r="L26"/>
  <c r="R31" s="1"/>
  <c r="M26"/>
  <c r="N26"/>
  <c r="T31" s="1"/>
  <c r="N12"/>
  <c r="M12"/>
  <c r="S43" s="1"/>
  <c r="L12"/>
  <c r="M8"/>
  <c r="N8"/>
  <c r="T24" s="1"/>
  <c r="M9"/>
  <c r="N9"/>
  <c r="T14" s="1"/>
  <c r="M10"/>
  <c r="N10"/>
  <c r="L9"/>
  <c r="L10"/>
  <c r="R41" s="1"/>
  <c r="L8"/>
  <c r="R24" s="1"/>
  <c r="R65"/>
  <c r="T9"/>
  <c r="T10"/>
  <c r="S10"/>
  <c r="R8"/>
  <c r="T65"/>
  <c r="R62"/>
  <c r="S52"/>
  <c r="S53"/>
  <c r="T47"/>
  <c r="R53"/>
  <c r="T52"/>
  <c r="T51"/>
  <c r="S51"/>
  <c r="T49"/>
  <c r="T18"/>
  <c r="R16"/>
  <c r="S47"/>
  <c r="R47"/>
  <c r="T12"/>
  <c r="S12"/>
  <c r="R45"/>
  <c r="S45"/>
  <c r="T44"/>
  <c r="R44"/>
  <c r="R43"/>
  <c r="S13"/>
  <c r="S49"/>
  <c r="R49"/>
  <c r="T50"/>
  <c r="R50"/>
  <c r="T48"/>
  <c r="S48"/>
  <c r="T20"/>
  <c r="S20"/>
  <c r="T28"/>
  <c r="T36"/>
  <c r="S36"/>
  <c r="R36"/>
  <c r="S33"/>
  <c r="R33"/>
  <c r="S31"/>
  <c r="T39"/>
  <c r="R39"/>
  <c r="S23"/>
  <c r="R23"/>
  <c r="S30"/>
  <c r="S21"/>
  <c r="T38"/>
  <c r="S38"/>
  <c r="T35"/>
  <c r="S35"/>
  <c r="S19"/>
  <c r="R19"/>
  <c r="R28"/>
  <c r="R18"/>
  <c r="S34"/>
  <c r="R34"/>
  <c r="T17"/>
  <c r="S17"/>
  <c r="T29"/>
  <c r="R29"/>
  <c r="T32"/>
  <c r="S32"/>
  <c r="R32"/>
  <c r="T15"/>
  <c r="S15"/>
  <c r="R15"/>
  <c r="T37"/>
  <c r="R37"/>
  <c r="S14"/>
  <c r="T40"/>
  <c r="S40"/>
  <c r="R40"/>
  <c r="T13"/>
  <c r="T27"/>
  <c r="R27"/>
  <c r="R12"/>
  <c r="T43"/>
  <c r="T11"/>
  <c r="T41"/>
  <c r="S41"/>
  <c r="R9"/>
  <c r="R14"/>
  <c r="S8"/>
  <c r="S24"/>
  <c r="G278" i="44" l="1"/>
  <c r="G279"/>
  <c r="G280"/>
  <c r="G281"/>
  <c r="M244" s="1"/>
  <c r="G282"/>
  <c r="M274" s="1"/>
  <c r="G283"/>
  <c r="M280" s="1"/>
  <c r="G284"/>
  <c r="M278" s="1"/>
  <c r="G285"/>
  <c r="M279" s="1"/>
  <c r="G286"/>
  <c r="M273" s="1"/>
  <c r="G287"/>
  <c r="G288"/>
  <c r="G289"/>
  <c r="G290"/>
  <c r="G291"/>
  <c r="M289" s="1"/>
  <c r="F279"/>
  <c r="F280"/>
  <c r="F281"/>
  <c r="L244" s="1"/>
  <c r="F282"/>
  <c r="L274" s="1"/>
  <c r="F283"/>
  <c r="L280" s="1"/>
  <c r="F284"/>
  <c r="L278" s="1"/>
  <c r="F285"/>
  <c r="L279" s="1"/>
  <c r="F286"/>
  <c r="L273" s="1"/>
  <c r="F287"/>
  <c r="F288"/>
  <c r="F289"/>
  <c r="F290"/>
  <c r="F291"/>
  <c r="L289" s="1"/>
  <c r="G306"/>
  <c r="F306"/>
  <c r="F301"/>
  <c r="L237" s="1"/>
  <c r="G301"/>
  <c r="M237" s="1"/>
  <c r="F302"/>
  <c r="L236" s="1"/>
  <c r="G302"/>
  <c r="M236" s="1"/>
  <c r="F303"/>
  <c r="L248" s="1"/>
  <c r="G303"/>
  <c r="M248" s="1"/>
  <c r="F304"/>
  <c r="L250" s="1"/>
  <c r="G304"/>
  <c r="M250" s="1"/>
  <c r="G300"/>
  <c r="M235" s="1"/>
  <c r="F300"/>
  <c r="L235" s="1"/>
  <c r="G298"/>
  <c r="M271" s="1"/>
  <c r="F298"/>
  <c r="L271" s="1"/>
  <c r="F294"/>
  <c r="G294"/>
  <c r="F295"/>
  <c r="G295"/>
  <c r="G293"/>
  <c r="F293"/>
  <c r="E38" i="43"/>
  <c r="G292" i="44" s="1"/>
  <c r="L283"/>
  <c r="L54" i="45" s="1"/>
  <c r="N54" s="1"/>
  <c r="M283" i="44"/>
  <c r="M54" i="45" s="1"/>
  <c r="O24" i="42"/>
  <c r="P24"/>
  <c r="Q24"/>
  <c r="O53"/>
  <c r="P53"/>
  <c r="Q53"/>
  <c r="O67"/>
  <c r="P67"/>
  <c r="Q67"/>
  <c r="O74"/>
  <c r="P74"/>
  <c r="Q74"/>
  <c r="L287" i="44" l="1"/>
  <c r="M287"/>
  <c r="M290"/>
  <c r="F292"/>
  <c r="T63" i="48"/>
  <c r="S63"/>
  <c r="T8"/>
  <c r="R14"/>
  <c r="K241" i="44" s="1"/>
  <c r="T16" i="48"/>
  <c r="L74"/>
  <c r="M74"/>
  <c r="N74"/>
  <c r="L75"/>
  <c r="M75"/>
  <c r="N75"/>
  <c r="L76"/>
  <c r="R21" s="1"/>
  <c r="K248" i="44" s="1"/>
  <c r="M76" i="48"/>
  <c r="N76"/>
  <c r="L77"/>
  <c r="M77"/>
  <c r="N77"/>
  <c r="L78"/>
  <c r="M78"/>
  <c r="S65" s="1"/>
  <c r="N78"/>
  <c r="L79"/>
  <c r="M79"/>
  <c r="N79"/>
  <c r="M73"/>
  <c r="S8" s="1"/>
  <c r="N73"/>
  <c r="L73"/>
  <c r="L67"/>
  <c r="M67"/>
  <c r="N67"/>
  <c r="L68"/>
  <c r="M68"/>
  <c r="N68"/>
  <c r="L69"/>
  <c r="M69"/>
  <c r="N69"/>
  <c r="L70"/>
  <c r="M70"/>
  <c r="N70"/>
  <c r="L71"/>
  <c r="M71"/>
  <c r="N71"/>
  <c r="M66"/>
  <c r="N66"/>
  <c r="L66"/>
  <c r="L55"/>
  <c r="M55"/>
  <c r="N55"/>
  <c r="T47" s="1"/>
  <c r="L56"/>
  <c r="M56"/>
  <c r="N56"/>
  <c r="L57"/>
  <c r="M57"/>
  <c r="N57"/>
  <c r="L58"/>
  <c r="M58"/>
  <c r="N58"/>
  <c r="L59"/>
  <c r="M59"/>
  <c r="N59"/>
  <c r="T46" s="1"/>
  <c r="L60"/>
  <c r="M60"/>
  <c r="N60"/>
  <c r="L61"/>
  <c r="M61"/>
  <c r="N61"/>
  <c r="L62"/>
  <c r="M62"/>
  <c r="N62"/>
  <c r="L63"/>
  <c r="M63"/>
  <c r="N63"/>
  <c r="L64"/>
  <c r="M64"/>
  <c r="N64"/>
  <c r="M54"/>
  <c r="N54"/>
  <c r="L54"/>
  <c r="L25"/>
  <c r="M25"/>
  <c r="N25"/>
  <c r="L26"/>
  <c r="M26"/>
  <c r="N26"/>
  <c r="L27"/>
  <c r="M27"/>
  <c r="N27"/>
  <c r="L28"/>
  <c r="M28"/>
  <c r="N28"/>
  <c r="L29"/>
  <c r="M29"/>
  <c r="N29"/>
  <c r="L30"/>
  <c r="M30"/>
  <c r="N30"/>
  <c r="L31"/>
  <c r="M31"/>
  <c r="N31"/>
  <c r="L32"/>
  <c r="M32"/>
  <c r="N32"/>
  <c r="L33"/>
  <c r="M33"/>
  <c r="N33"/>
  <c r="L34"/>
  <c r="M34"/>
  <c r="N34"/>
  <c r="L35"/>
  <c r="M35"/>
  <c r="N35"/>
  <c r="L36"/>
  <c r="M36"/>
  <c r="N36"/>
  <c r="L37"/>
  <c r="M37"/>
  <c r="N37"/>
  <c r="L38"/>
  <c r="M38"/>
  <c r="N38"/>
  <c r="L39"/>
  <c r="M39"/>
  <c r="N39"/>
  <c r="L40"/>
  <c r="M40"/>
  <c r="N40"/>
  <c r="L41"/>
  <c r="M41"/>
  <c r="N41"/>
  <c r="T50" s="1"/>
  <c r="L42"/>
  <c r="M42"/>
  <c r="N42"/>
  <c r="L43"/>
  <c r="M43"/>
  <c r="N43"/>
  <c r="L44"/>
  <c r="R11" s="1"/>
  <c r="K238" i="44" s="1"/>
  <c r="M44" i="48"/>
  <c r="S11" s="1"/>
  <c r="N44"/>
  <c r="L45"/>
  <c r="M45"/>
  <c r="N45"/>
  <c r="L46"/>
  <c r="M46"/>
  <c r="N46"/>
  <c r="T12" s="1"/>
  <c r="L47"/>
  <c r="M47"/>
  <c r="N47"/>
  <c r="L48"/>
  <c r="M48"/>
  <c r="S16" s="1"/>
  <c r="N48"/>
  <c r="L49"/>
  <c r="M49"/>
  <c r="N49"/>
  <c r="L50"/>
  <c r="M50"/>
  <c r="N50"/>
  <c r="L51"/>
  <c r="M51"/>
  <c r="N51"/>
  <c r="L52"/>
  <c r="M52"/>
  <c r="N52"/>
  <c r="L53"/>
  <c r="M53"/>
  <c r="N53"/>
  <c r="M24"/>
  <c r="N24"/>
  <c r="L24"/>
  <c r="L22"/>
  <c r="L9"/>
  <c r="M9"/>
  <c r="N9"/>
  <c r="L10"/>
  <c r="R41" s="1"/>
  <c r="K268" i="44" s="1"/>
  <c r="M10" i="48"/>
  <c r="N10"/>
  <c r="L11"/>
  <c r="M11"/>
  <c r="N11"/>
  <c r="L12"/>
  <c r="M12"/>
  <c r="N12"/>
  <c r="L13"/>
  <c r="M13"/>
  <c r="N13"/>
  <c r="L14"/>
  <c r="M14"/>
  <c r="N14"/>
  <c r="L15"/>
  <c r="M15"/>
  <c r="N15"/>
  <c r="L16"/>
  <c r="M16"/>
  <c r="N16"/>
  <c r="L17"/>
  <c r="M17"/>
  <c r="N17"/>
  <c r="L18"/>
  <c r="M18"/>
  <c r="N18"/>
  <c r="L19"/>
  <c r="M19"/>
  <c r="N19"/>
  <c r="L20"/>
  <c r="M20"/>
  <c r="N20"/>
  <c r="L21"/>
  <c r="M21"/>
  <c r="N21"/>
  <c r="R30"/>
  <c r="K257" i="44" s="1"/>
  <c r="M22" i="48"/>
  <c r="N22"/>
  <c r="N8"/>
  <c r="M8"/>
  <c r="L8"/>
  <c r="S23"/>
  <c r="R23"/>
  <c r="K250" i="44" s="1"/>
  <c r="R44" i="48"/>
  <c r="K271" i="44" s="1"/>
  <c r="R46" i="48"/>
  <c r="K273" i="44" s="1"/>
  <c r="T52" i="48"/>
  <c r="S52"/>
  <c r="T51"/>
  <c r="S51"/>
  <c r="R51"/>
  <c r="K278" i="44" s="1"/>
  <c r="R53" i="48"/>
  <c r="K280" i="44" s="1"/>
  <c r="S47" i="48"/>
  <c r="T45"/>
  <c r="S49"/>
  <c r="T48"/>
  <c r="S48"/>
  <c r="S36"/>
  <c r="R33"/>
  <c r="K260" i="44" s="1"/>
  <c r="R31" i="48"/>
  <c r="K258" i="44" s="1"/>
  <c r="T39" i="48"/>
  <c r="S30"/>
  <c r="R38"/>
  <c r="K265" i="44" s="1"/>
  <c r="S35" i="48"/>
  <c r="S34"/>
  <c r="R34"/>
  <c r="K261" i="44" s="1"/>
  <c r="R29" i="48"/>
  <c r="K256" i="44" s="1"/>
  <c r="T37" i="48"/>
  <c r="S40"/>
  <c r="S27"/>
  <c r="R27"/>
  <c r="K254" i="44" s="1"/>
  <c r="R43" i="48"/>
  <c r="K270" i="44" s="1"/>
  <c r="R42" i="48"/>
  <c r="K269" i="44" s="1"/>
  <c r="S41" i="48"/>
  <c r="T24"/>
  <c r="L290" i="44" l="1"/>
  <c r="G249"/>
  <c r="M257" s="1"/>
  <c r="S38" i="48"/>
  <c r="F248" i="44"/>
  <c r="L265" s="1"/>
  <c r="R35" i="48"/>
  <c r="K262" i="44" s="1"/>
  <c r="E247"/>
  <c r="O21" i="42"/>
  <c r="G245" i="44"/>
  <c r="M261" s="1"/>
  <c r="S29" i="48"/>
  <c r="F244" i="44"/>
  <c r="L256" s="1"/>
  <c r="E243"/>
  <c r="O17" i="42"/>
  <c r="T40" i="48"/>
  <c r="G241" i="44"/>
  <c r="M267" s="1"/>
  <c r="F240"/>
  <c r="L254" s="1"/>
  <c r="E239"/>
  <c r="O13" i="42"/>
  <c r="T41" i="48"/>
  <c r="G237" i="44"/>
  <c r="M268" s="1"/>
  <c r="S14" i="48"/>
  <c r="F236" i="44"/>
  <c r="L241" s="1"/>
  <c r="G251"/>
  <c r="E281"/>
  <c r="O55" i="42"/>
  <c r="T61" i="48"/>
  <c r="S61"/>
  <c r="F277" i="44"/>
  <c r="L288" s="1"/>
  <c r="R18" i="48"/>
  <c r="K245" i="44" s="1"/>
  <c r="E276"/>
  <c r="O50" i="42"/>
  <c r="T15" i="48"/>
  <c r="G274" i="44"/>
  <c r="M242" s="1"/>
  <c r="S12" i="48"/>
  <c r="F273" i="44"/>
  <c r="L239" s="1"/>
  <c r="R45" i="48"/>
  <c r="K272" i="44" s="1"/>
  <c r="E272"/>
  <c r="O46" i="42"/>
  <c r="T13" i="48"/>
  <c r="G270" i="44"/>
  <c r="M240" s="1"/>
  <c r="F269"/>
  <c r="L276" s="1"/>
  <c r="R50" i="48"/>
  <c r="K277" i="44" s="1"/>
  <c r="E268"/>
  <c r="O42" i="42"/>
  <c r="T20" i="48"/>
  <c r="G266" i="44"/>
  <c r="M247" s="1"/>
  <c r="S19" i="48"/>
  <c r="F265" i="44"/>
  <c r="L246" s="1"/>
  <c r="R22" i="48"/>
  <c r="K249" i="44" s="1"/>
  <c r="E264"/>
  <c r="O38" i="42"/>
  <c r="G262" i="44"/>
  <c r="S22" i="48"/>
  <c r="F261" i="44"/>
  <c r="E260"/>
  <c r="O34" i="42"/>
  <c r="T59" i="48"/>
  <c r="G258" i="44"/>
  <c r="F257"/>
  <c r="E256"/>
  <c r="O30" i="42"/>
  <c r="G254" i="44"/>
  <c r="M260" s="1"/>
  <c r="S31" i="48"/>
  <c r="F253" i="44"/>
  <c r="L258" s="1"/>
  <c r="R39" i="48"/>
  <c r="K266" i="44" s="1"/>
  <c r="E252"/>
  <c r="O26" i="42"/>
  <c r="T62" i="48"/>
  <c r="Q66" i="42"/>
  <c r="E290" i="44"/>
  <c r="O64" i="42"/>
  <c r="T60" i="48"/>
  <c r="S46"/>
  <c r="R52"/>
  <c r="K279" i="44" s="1"/>
  <c r="E286"/>
  <c r="O60" i="42"/>
  <c r="T53" i="48"/>
  <c r="S64"/>
  <c r="R25"/>
  <c r="K252" i="44" s="1"/>
  <c r="E296"/>
  <c r="O70" i="42"/>
  <c r="E301" i="44"/>
  <c r="O75" i="42"/>
  <c r="E306" i="44"/>
  <c r="O80" i="42"/>
  <c r="T21" i="48"/>
  <c r="S9"/>
  <c r="R10"/>
  <c r="K237" i="44" s="1"/>
  <c r="E302"/>
  <c r="O76" i="42"/>
  <c r="R32" i="48"/>
  <c r="K259" i="44" s="1"/>
  <c r="T34" i="48"/>
  <c r="T30"/>
  <c r="T33"/>
  <c r="R24"/>
  <c r="K251" i="44" s="1"/>
  <c r="E235"/>
  <c r="O9" i="42"/>
  <c r="F249" i="44"/>
  <c r="L257" s="1"/>
  <c r="E248"/>
  <c r="O22" i="42"/>
  <c r="T28" i="48"/>
  <c r="G246" i="44"/>
  <c r="M255" s="1"/>
  <c r="F245"/>
  <c r="L261" s="1"/>
  <c r="E244"/>
  <c r="O18" i="42"/>
  <c r="G242" i="44"/>
  <c r="M264" s="1"/>
  <c r="F241"/>
  <c r="L267" s="1"/>
  <c r="E240"/>
  <c r="O14" i="42"/>
  <c r="T42" i="48"/>
  <c r="G238" i="44"/>
  <c r="M269" s="1"/>
  <c r="F237"/>
  <c r="L268" s="1"/>
  <c r="E236"/>
  <c r="O10" i="42"/>
  <c r="S58" i="48"/>
  <c r="F251" i="44"/>
  <c r="F278"/>
  <c r="E277"/>
  <c r="O51" i="42"/>
  <c r="G275" i="44"/>
  <c r="M243" s="1"/>
  <c r="F274"/>
  <c r="L242" s="1"/>
  <c r="R12" i="48"/>
  <c r="K239" i="44" s="1"/>
  <c r="E273"/>
  <c r="O47" i="42"/>
  <c r="T11" i="48"/>
  <c r="G271" i="44"/>
  <c r="M238" s="1"/>
  <c r="S13" i="48"/>
  <c r="F270" i="44"/>
  <c r="L240" s="1"/>
  <c r="R49" i="48"/>
  <c r="K276" i="44" s="1"/>
  <c r="E269"/>
  <c r="O43" i="42"/>
  <c r="G267" i="44"/>
  <c r="M275" s="1"/>
  <c r="S20" i="48"/>
  <c r="F266" i="44"/>
  <c r="L247" s="1"/>
  <c r="R19" i="48"/>
  <c r="K246" i="44" s="1"/>
  <c r="E265"/>
  <c r="O39" i="42"/>
  <c r="G263" i="44"/>
  <c r="F262"/>
  <c r="E261"/>
  <c r="O35" i="42"/>
  <c r="G259" i="44"/>
  <c r="S59" i="48"/>
  <c r="F258" i="44"/>
  <c r="E257"/>
  <c r="O31" i="42"/>
  <c r="T36" i="48"/>
  <c r="G255" i="44"/>
  <c r="M263" s="1"/>
  <c r="S33" i="48"/>
  <c r="F254" i="44"/>
  <c r="L260" s="1"/>
  <c r="E253"/>
  <c r="O27" i="42"/>
  <c r="R17" i="48"/>
  <c r="K244" i="44" s="1"/>
  <c r="O56" i="42"/>
  <c r="E282" i="44"/>
  <c r="S62" i="48"/>
  <c r="P66" i="42"/>
  <c r="E291" i="44"/>
  <c r="O65" i="42"/>
  <c r="S60" i="48"/>
  <c r="E287" i="44"/>
  <c r="O61" i="42"/>
  <c r="S53" i="48"/>
  <c r="R47"/>
  <c r="K274" i="44" s="1"/>
  <c r="E283"/>
  <c r="O57" i="42"/>
  <c r="T44" i="48"/>
  <c r="E297" i="44"/>
  <c r="O71" i="42"/>
  <c r="T25" i="48"/>
  <c r="T23"/>
  <c r="S21"/>
  <c r="R9"/>
  <c r="K236" i="44" s="1"/>
  <c r="E303"/>
  <c r="O77" i="42"/>
  <c r="S15" i="48"/>
  <c r="S24"/>
  <c r="F235" i="44"/>
  <c r="L251" s="1"/>
  <c r="T35" i="48"/>
  <c r="G247" i="44"/>
  <c r="M262" s="1"/>
  <c r="S28" i="48"/>
  <c r="F246" i="44"/>
  <c r="L255" s="1"/>
  <c r="E245"/>
  <c r="O19" i="42"/>
  <c r="T32" i="48"/>
  <c r="G243" i="44"/>
  <c r="M259" s="1"/>
  <c r="S37" i="48"/>
  <c r="F242" i="44"/>
  <c r="L264" s="1"/>
  <c r="R40" i="48"/>
  <c r="K267" i="44" s="1"/>
  <c r="O15" i="42"/>
  <c r="E241" i="44"/>
  <c r="T43" i="48"/>
  <c r="G239" i="44"/>
  <c r="M270" s="1"/>
  <c r="S42" i="48"/>
  <c r="F238" i="44"/>
  <c r="L269" s="1"/>
  <c r="O11" i="42"/>
  <c r="E237" i="44"/>
  <c r="E249"/>
  <c r="O23" i="42"/>
  <c r="E278" i="44"/>
  <c r="O52" i="42"/>
  <c r="T18" i="48"/>
  <c r="G276" i="44"/>
  <c r="M245" s="1"/>
  <c r="F275"/>
  <c r="L243" s="1"/>
  <c r="O48" i="42"/>
  <c r="E274" i="44"/>
  <c r="G272"/>
  <c r="M272" s="1"/>
  <c r="F271"/>
  <c r="L238" s="1"/>
  <c r="R13" i="48"/>
  <c r="K240" i="44" s="1"/>
  <c r="O44" i="42"/>
  <c r="E270" i="44"/>
  <c r="G268"/>
  <c r="M277" s="1"/>
  <c r="F267"/>
  <c r="L275" s="1"/>
  <c r="R20" i="48"/>
  <c r="K247" i="44" s="1"/>
  <c r="E266"/>
  <c r="O40" i="42"/>
  <c r="G264" i="44"/>
  <c r="F263"/>
  <c r="E262"/>
  <c r="O36" i="42"/>
  <c r="G260" i="44"/>
  <c r="F259"/>
  <c r="O32" i="42"/>
  <c r="E258" i="44"/>
  <c r="G256"/>
  <c r="F255"/>
  <c r="L263" s="1"/>
  <c r="O28" i="42"/>
  <c r="E254" i="44"/>
  <c r="G252"/>
  <c r="M266" s="1"/>
  <c r="E292"/>
  <c r="O66" i="42"/>
  <c r="E288" i="44"/>
  <c r="O62" i="42"/>
  <c r="E284" i="44"/>
  <c r="O58" i="42"/>
  <c r="E294" i="44"/>
  <c r="O68" i="42"/>
  <c r="S44" i="48"/>
  <c r="E298" i="44"/>
  <c r="O72" i="42"/>
  <c r="M291" i="44"/>
  <c r="S25" i="48"/>
  <c r="E304" i="44"/>
  <c r="O78" i="42"/>
  <c r="T10" i="48"/>
  <c r="T17"/>
  <c r="R15"/>
  <c r="K242" i="44" s="1"/>
  <c r="T58" i="48"/>
  <c r="T65"/>
  <c r="G235" i="44"/>
  <c r="M251" s="1"/>
  <c r="T38" i="48"/>
  <c r="G248" i="44"/>
  <c r="M265" s="1"/>
  <c r="F247"/>
  <c r="L262" s="1"/>
  <c r="R28" i="48"/>
  <c r="K255" i="44" s="1"/>
  <c r="E246"/>
  <c r="O20" i="42"/>
  <c r="T29" i="48"/>
  <c r="G244" i="44"/>
  <c r="M256" s="1"/>
  <c r="S32" i="48"/>
  <c r="F243" i="44"/>
  <c r="L259" s="1"/>
  <c r="R37" i="48"/>
  <c r="K264" i="44" s="1"/>
  <c r="E242"/>
  <c r="O16" i="42"/>
  <c r="T27" i="48"/>
  <c r="G240" i="44"/>
  <c r="M254" s="1"/>
  <c r="S43" i="48"/>
  <c r="F239" i="44"/>
  <c r="L270" s="1"/>
  <c r="E238"/>
  <c r="O12" i="42"/>
  <c r="T14" i="48"/>
  <c r="G236" i="44"/>
  <c r="M241" s="1"/>
  <c r="E251"/>
  <c r="O25" i="42"/>
  <c r="E280" i="44"/>
  <c r="O54" i="42"/>
  <c r="G277" i="44"/>
  <c r="M288" s="1"/>
  <c r="S18" i="48"/>
  <c r="F276" i="44"/>
  <c r="L245" s="1"/>
  <c r="R16" i="48"/>
  <c r="K243" i="44" s="1"/>
  <c r="E275"/>
  <c r="O49" i="42"/>
  <c r="G273" i="44"/>
  <c r="M239" s="1"/>
  <c r="S45" i="48"/>
  <c r="F272" i="44"/>
  <c r="L272" s="1"/>
  <c r="E271"/>
  <c r="O45" i="42"/>
  <c r="T49" i="48"/>
  <c r="G269" i="44"/>
  <c r="M276" s="1"/>
  <c r="S50" i="48"/>
  <c r="F268" i="44"/>
  <c r="L277" s="1"/>
  <c r="R48" i="48"/>
  <c r="K275" i="44" s="1"/>
  <c r="E267"/>
  <c r="O41" i="42"/>
  <c r="T19" i="48"/>
  <c r="G265" i="44"/>
  <c r="M246" s="1"/>
  <c r="F264"/>
  <c r="E263"/>
  <c r="O37" i="42"/>
  <c r="T22" i="48"/>
  <c r="G261" i="44"/>
  <c r="F260"/>
  <c r="E259"/>
  <c r="O33" i="42"/>
  <c r="G257" i="44"/>
  <c r="F256"/>
  <c r="R36" i="48"/>
  <c r="K263" i="44" s="1"/>
  <c r="E255"/>
  <c r="O29" i="42"/>
  <c r="T31" i="48"/>
  <c r="G253" i="44"/>
  <c r="M258" s="1"/>
  <c r="S39" i="48"/>
  <c r="F252" i="44"/>
  <c r="L266" s="1"/>
  <c r="S17" i="48"/>
  <c r="E289" i="44"/>
  <c r="O63" i="42"/>
  <c r="E285" i="44"/>
  <c r="O59" i="42"/>
  <c r="T64" i="48"/>
  <c r="O73" i="42"/>
  <c r="L291" i="44"/>
  <c r="O69" i="42"/>
  <c r="E295" i="44"/>
  <c r="O79" i="42"/>
  <c r="E305" i="44"/>
  <c r="S10" i="48"/>
  <c r="T9"/>
  <c r="G531" i="44"/>
  <c r="F531"/>
  <c r="E531"/>
  <c r="E513"/>
  <c r="F513"/>
  <c r="G513"/>
  <c r="E514"/>
  <c r="F514"/>
  <c r="G514"/>
  <c r="E515"/>
  <c r="F515"/>
  <c r="G515"/>
  <c r="E516"/>
  <c r="K514" s="1"/>
  <c r="F516"/>
  <c r="G516"/>
  <c r="M514" s="1"/>
  <c r="E517"/>
  <c r="K515" s="1"/>
  <c r="F517"/>
  <c r="G517"/>
  <c r="E518"/>
  <c r="F518"/>
  <c r="G518"/>
  <c r="E519"/>
  <c r="F519"/>
  <c r="G519"/>
  <c r="E520"/>
  <c r="F520"/>
  <c r="G520"/>
  <c r="E521"/>
  <c r="F521"/>
  <c r="G521"/>
  <c r="E523"/>
  <c r="K496" s="1"/>
  <c r="F523"/>
  <c r="L496" s="1"/>
  <c r="G523"/>
  <c r="E524"/>
  <c r="F524"/>
  <c r="G524"/>
  <c r="E525"/>
  <c r="K460" s="1"/>
  <c r="F525"/>
  <c r="G525"/>
  <c r="M460" s="1"/>
  <c r="E526"/>
  <c r="K462" s="1"/>
  <c r="F526"/>
  <c r="L462" s="1"/>
  <c r="G526"/>
  <c r="E527"/>
  <c r="K461" s="1"/>
  <c r="F527"/>
  <c r="L461" s="1"/>
  <c r="G527"/>
  <c r="E528"/>
  <c r="K473" s="1"/>
  <c r="F528"/>
  <c r="L473" s="1"/>
  <c r="G528"/>
  <c r="M473" s="1"/>
  <c r="E529"/>
  <c r="F529"/>
  <c r="G529"/>
  <c r="M475" s="1"/>
  <c r="F512"/>
  <c r="G512"/>
  <c r="E512"/>
  <c r="E483"/>
  <c r="F483"/>
  <c r="G483"/>
  <c r="E484"/>
  <c r="F484"/>
  <c r="G484"/>
  <c r="E485"/>
  <c r="F485"/>
  <c r="G485"/>
  <c r="E486"/>
  <c r="F486"/>
  <c r="G486"/>
  <c r="E487"/>
  <c r="F487"/>
  <c r="G487"/>
  <c r="E488"/>
  <c r="F488"/>
  <c r="G488"/>
  <c r="E489"/>
  <c r="F489"/>
  <c r="G489"/>
  <c r="E490"/>
  <c r="K471" s="1"/>
  <c r="F490"/>
  <c r="L471" s="1"/>
  <c r="G490"/>
  <c r="E491"/>
  <c r="F491"/>
  <c r="L472" s="1"/>
  <c r="G491"/>
  <c r="M472" s="1"/>
  <c r="E492"/>
  <c r="F492"/>
  <c r="L500" s="1"/>
  <c r="G492"/>
  <c r="M500" s="1"/>
  <c r="E493"/>
  <c r="K502" s="1"/>
  <c r="F493"/>
  <c r="L502" s="1"/>
  <c r="G493"/>
  <c r="M502" s="1"/>
  <c r="E494"/>
  <c r="K501" s="1"/>
  <c r="F494"/>
  <c r="L501" s="1"/>
  <c r="G494"/>
  <c r="M501" s="1"/>
  <c r="E495"/>
  <c r="K465" s="1"/>
  <c r="F495"/>
  <c r="L465" s="1"/>
  <c r="G495"/>
  <c r="M465" s="1"/>
  <c r="E496"/>
  <c r="K463" s="1"/>
  <c r="F496"/>
  <c r="L463" s="1"/>
  <c r="G496"/>
  <c r="M463" s="1"/>
  <c r="E497"/>
  <c r="F497"/>
  <c r="G497"/>
  <c r="M497" s="1"/>
  <c r="E498"/>
  <c r="K464" s="1"/>
  <c r="F498"/>
  <c r="L464" s="1"/>
  <c r="G498"/>
  <c r="E499"/>
  <c r="K467" s="1"/>
  <c r="F499"/>
  <c r="L467" s="1"/>
  <c r="G499"/>
  <c r="M467" s="1"/>
  <c r="E500"/>
  <c r="K468" s="1"/>
  <c r="F500"/>
  <c r="L468" s="1"/>
  <c r="G500"/>
  <c r="M468" s="1"/>
  <c r="E501"/>
  <c r="F501"/>
  <c r="G501"/>
  <c r="M470" s="1"/>
  <c r="E502"/>
  <c r="F502"/>
  <c r="G502"/>
  <c r="E503"/>
  <c r="F503"/>
  <c r="G503"/>
  <c r="E504"/>
  <c r="F504"/>
  <c r="G504"/>
  <c r="E505"/>
  <c r="F505"/>
  <c r="G505"/>
  <c r="E506"/>
  <c r="K469" s="1"/>
  <c r="F506"/>
  <c r="L469" s="1"/>
  <c r="G506"/>
  <c r="E507"/>
  <c r="K499" s="1"/>
  <c r="F507"/>
  <c r="L499" s="1"/>
  <c r="G507"/>
  <c r="M499" s="1"/>
  <c r="E508"/>
  <c r="K505" s="1"/>
  <c r="F508"/>
  <c r="L505" s="1"/>
  <c r="G508"/>
  <c r="M505" s="1"/>
  <c r="F482"/>
  <c r="G482"/>
  <c r="E482"/>
  <c r="E463"/>
  <c r="K494" s="1"/>
  <c r="F463"/>
  <c r="L494" s="1"/>
  <c r="G463"/>
  <c r="M494" s="1"/>
  <c r="E464"/>
  <c r="K495" s="1"/>
  <c r="F464"/>
  <c r="L495" s="1"/>
  <c r="G464"/>
  <c r="E465"/>
  <c r="K479" s="1"/>
  <c r="F465"/>
  <c r="L479" s="1"/>
  <c r="G465"/>
  <c r="M479" s="1"/>
  <c r="E466"/>
  <c r="K492" s="1"/>
  <c r="F466"/>
  <c r="L492" s="1"/>
  <c r="G466"/>
  <c r="M492" s="1"/>
  <c r="E467"/>
  <c r="K489" s="1"/>
  <c r="F467"/>
  <c r="G467"/>
  <c r="E468"/>
  <c r="K484" s="1"/>
  <c r="F468"/>
  <c r="L484" s="1"/>
  <c r="G468"/>
  <c r="M484" s="1"/>
  <c r="E469"/>
  <c r="K481" s="1"/>
  <c r="F469"/>
  <c r="L481" s="1"/>
  <c r="G469"/>
  <c r="M481" s="1"/>
  <c r="E470"/>
  <c r="K486" s="1"/>
  <c r="F470"/>
  <c r="L486" s="1"/>
  <c r="G470"/>
  <c r="M486" s="1"/>
  <c r="E471"/>
  <c r="K480" s="1"/>
  <c r="F471"/>
  <c r="G471"/>
  <c r="M480" s="1"/>
  <c r="E472"/>
  <c r="K487" s="1"/>
  <c r="F472"/>
  <c r="L487" s="1"/>
  <c r="G472"/>
  <c r="E473"/>
  <c r="K490" s="1"/>
  <c r="F473"/>
  <c r="L490" s="1"/>
  <c r="G473"/>
  <c r="M490" s="1"/>
  <c r="E474"/>
  <c r="F474"/>
  <c r="L482" s="1"/>
  <c r="G474"/>
  <c r="M482" s="1"/>
  <c r="E475"/>
  <c r="F475"/>
  <c r="G475"/>
  <c r="E476"/>
  <c r="F476"/>
  <c r="L510" s="1"/>
  <c r="G476"/>
  <c r="E477"/>
  <c r="K491" s="1"/>
  <c r="F477"/>
  <c r="L491" s="1"/>
  <c r="G477"/>
  <c r="M491" s="1"/>
  <c r="E478"/>
  <c r="K483" s="1"/>
  <c r="F478"/>
  <c r="L483" s="1"/>
  <c r="G478"/>
  <c r="M483" s="1"/>
  <c r="E479"/>
  <c r="K485" s="1"/>
  <c r="F479"/>
  <c r="G479"/>
  <c r="M485" s="1"/>
  <c r="F462"/>
  <c r="L493" s="1"/>
  <c r="G462"/>
  <c r="M493" s="1"/>
  <c r="E462"/>
  <c r="K493" s="1"/>
  <c r="K472"/>
  <c r="M489"/>
  <c r="E310"/>
  <c r="M515"/>
  <c r="L515"/>
  <c r="L514"/>
  <c r="M498"/>
  <c r="L503"/>
  <c r="M504"/>
  <c r="L504"/>
  <c r="K504"/>
  <c r="M503"/>
  <c r="K503"/>
  <c r="K500"/>
  <c r="L498"/>
  <c r="K498"/>
  <c r="K497"/>
  <c r="L497"/>
  <c r="M496"/>
  <c r="M495"/>
  <c r="M488"/>
  <c r="K488"/>
  <c r="M487"/>
  <c r="L488"/>
  <c r="L485"/>
  <c r="L476"/>
  <c r="L475"/>
  <c r="K475"/>
  <c r="K482"/>
  <c r="M471"/>
  <c r="L480"/>
  <c r="L470"/>
  <c r="K470"/>
  <c r="M469"/>
  <c r="L489"/>
  <c r="L466"/>
  <c r="M464"/>
  <c r="M462"/>
  <c r="M461"/>
  <c r="M466"/>
  <c r="K466"/>
  <c r="L460"/>
  <c r="M476"/>
  <c r="K476"/>
  <c r="X10" i="42"/>
  <c r="Y10"/>
  <c r="Z10"/>
  <c r="X29"/>
  <c r="Y29"/>
  <c r="Z29"/>
  <c r="X30"/>
  <c r="Y30"/>
  <c r="Z30"/>
  <c r="X58"/>
  <c r="Y58"/>
  <c r="Z58"/>
  <c r="X59"/>
  <c r="Y59"/>
  <c r="Z59"/>
  <c r="X60"/>
  <c r="Y60"/>
  <c r="Z60"/>
  <c r="X79"/>
  <c r="Y79"/>
  <c r="Z79"/>
  <c r="Y9"/>
  <c r="Z9"/>
  <c r="X9"/>
  <c r="L10" i="47"/>
  <c r="R41"/>
  <c r="N79"/>
  <c r="M79"/>
  <c r="L79"/>
  <c r="N77"/>
  <c r="T23" s="1"/>
  <c r="M77"/>
  <c r="S23" s="1"/>
  <c r="L77"/>
  <c r="R23" s="1"/>
  <c r="N76"/>
  <c r="T21" s="1"/>
  <c r="M76"/>
  <c r="S21" s="1"/>
  <c r="L76"/>
  <c r="R21" s="1"/>
  <c r="N75"/>
  <c r="T9" s="1"/>
  <c r="M75"/>
  <c r="S9" s="1"/>
  <c r="L75"/>
  <c r="R9" s="1"/>
  <c r="N74"/>
  <c r="T10" s="1"/>
  <c r="M74"/>
  <c r="S10" s="1"/>
  <c r="L74"/>
  <c r="R10" s="1"/>
  <c r="N73"/>
  <c r="T8" s="1"/>
  <c r="M73"/>
  <c r="S8" s="1"/>
  <c r="L73"/>
  <c r="R8" s="1"/>
  <c r="N72"/>
  <c r="M72"/>
  <c r="L72"/>
  <c r="N71"/>
  <c r="T44" s="1"/>
  <c r="M71"/>
  <c r="S44" s="1"/>
  <c r="L71"/>
  <c r="R44" s="1"/>
  <c r="N70"/>
  <c r="M70"/>
  <c r="L70"/>
  <c r="N68"/>
  <c r="M68"/>
  <c r="L68"/>
  <c r="N67"/>
  <c r="M67"/>
  <c r="L67"/>
  <c r="N66"/>
  <c r="M66"/>
  <c r="L66"/>
  <c r="N65"/>
  <c r="M65"/>
  <c r="L65"/>
  <c r="N64"/>
  <c r="T62" s="1"/>
  <c r="M64"/>
  <c r="S62" s="1"/>
  <c r="L64"/>
  <c r="R62" s="1"/>
  <c r="N63"/>
  <c r="M63"/>
  <c r="L63"/>
  <c r="N62"/>
  <c r="M62"/>
  <c r="L62"/>
  <c r="N61"/>
  <c r="M61"/>
  <c r="L61"/>
  <c r="N60"/>
  <c r="M60"/>
  <c r="L60"/>
  <c r="N56"/>
  <c r="T53" s="1"/>
  <c r="M56"/>
  <c r="S53" s="1"/>
  <c r="L56"/>
  <c r="R53" s="1"/>
  <c r="N55"/>
  <c r="T47" s="1"/>
  <c r="M55"/>
  <c r="S47" s="1"/>
  <c r="L55"/>
  <c r="R47" s="1"/>
  <c r="N54"/>
  <c r="T17" s="1"/>
  <c r="M54"/>
  <c r="S17" s="1"/>
  <c r="L54"/>
  <c r="R17" s="1"/>
  <c r="N53"/>
  <c r="M53"/>
  <c r="L53"/>
  <c r="N52"/>
  <c r="M52"/>
  <c r="L52"/>
  <c r="N51"/>
  <c r="M51"/>
  <c r="L51"/>
  <c r="N50"/>
  <c r="M50"/>
  <c r="L50"/>
  <c r="T64"/>
  <c r="S64"/>
  <c r="R64"/>
  <c r="N49"/>
  <c r="T18" s="1"/>
  <c r="M49"/>
  <c r="S18" s="1"/>
  <c r="L49"/>
  <c r="R18" s="1"/>
  <c r="N48"/>
  <c r="T16" s="1"/>
  <c r="M48"/>
  <c r="S16" s="1"/>
  <c r="L48"/>
  <c r="R16" s="1"/>
  <c r="N47"/>
  <c r="T15" s="1"/>
  <c r="M47"/>
  <c r="S15" s="1"/>
  <c r="L47"/>
  <c r="R15" s="1"/>
  <c r="N46"/>
  <c r="T12" s="1"/>
  <c r="M46"/>
  <c r="S12" s="1"/>
  <c r="L46"/>
  <c r="R12" s="1"/>
  <c r="N45"/>
  <c r="T45" s="1"/>
  <c r="M45"/>
  <c r="S45" s="1"/>
  <c r="L45"/>
  <c r="R45" s="1"/>
  <c r="N44"/>
  <c r="T11" s="1"/>
  <c r="M44"/>
  <c r="S11" s="1"/>
  <c r="L44"/>
  <c r="R11" s="1"/>
  <c r="N43"/>
  <c r="T13" s="1"/>
  <c r="M43"/>
  <c r="S13" s="1"/>
  <c r="L43"/>
  <c r="R13" s="1"/>
  <c r="N42"/>
  <c r="T49" s="1"/>
  <c r="M42"/>
  <c r="S49" s="1"/>
  <c r="L42"/>
  <c r="R49" s="1"/>
  <c r="N41"/>
  <c r="T50" s="1"/>
  <c r="M41"/>
  <c r="S50" s="1"/>
  <c r="L41"/>
  <c r="R50" s="1"/>
  <c r="N40"/>
  <c r="T48" s="1"/>
  <c r="M40"/>
  <c r="S48" s="1"/>
  <c r="L40"/>
  <c r="R48" s="1"/>
  <c r="N39"/>
  <c r="T20" s="1"/>
  <c r="M39"/>
  <c r="S20" s="1"/>
  <c r="L39"/>
  <c r="R20" s="1"/>
  <c r="N38"/>
  <c r="T19" s="1"/>
  <c r="M38"/>
  <c r="S19" s="1"/>
  <c r="L38"/>
  <c r="R19" s="1"/>
  <c r="N37"/>
  <c r="M37"/>
  <c r="L37"/>
  <c r="N36"/>
  <c r="M36"/>
  <c r="L36"/>
  <c r="N35"/>
  <c r="M35"/>
  <c r="L35"/>
  <c r="N34"/>
  <c r="M34"/>
  <c r="L34"/>
  <c r="N33"/>
  <c r="M33"/>
  <c r="L33"/>
  <c r="N32"/>
  <c r="M32"/>
  <c r="L32"/>
  <c r="N31"/>
  <c r="M31"/>
  <c r="L31"/>
  <c r="N30"/>
  <c r="M30"/>
  <c r="L30"/>
  <c r="N27"/>
  <c r="T33" s="1"/>
  <c r="M27"/>
  <c r="S33" s="1"/>
  <c r="L27"/>
  <c r="R33" s="1"/>
  <c r="N26"/>
  <c r="T31" s="1"/>
  <c r="M26"/>
  <c r="S31" s="1"/>
  <c r="L26"/>
  <c r="R31" s="1"/>
  <c r="N25"/>
  <c r="T39" s="1"/>
  <c r="M25"/>
  <c r="S39" s="1"/>
  <c r="L25"/>
  <c r="R39" s="1"/>
  <c r="N24"/>
  <c r="M24"/>
  <c r="L24"/>
  <c r="N23"/>
  <c r="M23"/>
  <c r="L23"/>
  <c r="N22"/>
  <c r="T30" s="1"/>
  <c r="M22"/>
  <c r="S30" s="1"/>
  <c r="L22"/>
  <c r="R30" s="1"/>
  <c r="N21"/>
  <c r="T38" s="1"/>
  <c r="M21"/>
  <c r="S38" s="1"/>
  <c r="L21"/>
  <c r="R38" s="1"/>
  <c r="N20"/>
  <c r="T35" s="1"/>
  <c r="M20"/>
  <c r="S35" s="1"/>
  <c r="L20"/>
  <c r="R35" s="1"/>
  <c r="N19"/>
  <c r="T28" s="1"/>
  <c r="M19"/>
  <c r="S28" s="1"/>
  <c r="L19"/>
  <c r="R28" s="1"/>
  <c r="N18"/>
  <c r="T34" s="1"/>
  <c r="M18"/>
  <c r="S34" s="1"/>
  <c r="L18"/>
  <c r="R34" s="1"/>
  <c r="N17"/>
  <c r="T29" s="1"/>
  <c r="M17"/>
  <c r="S29" s="1"/>
  <c r="L17"/>
  <c r="R29" s="1"/>
  <c r="N16"/>
  <c r="T32" s="1"/>
  <c r="M16"/>
  <c r="S32" s="1"/>
  <c r="L16"/>
  <c r="R32" s="1"/>
  <c r="N15"/>
  <c r="T37" s="1"/>
  <c r="M15"/>
  <c r="S37" s="1"/>
  <c r="L15"/>
  <c r="R37" s="1"/>
  <c r="N14"/>
  <c r="T40" s="1"/>
  <c r="M14"/>
  <c r="S40" s="1"/>
  <c r="L14"/>
  <c r="R40" s="1"/>
  <c r="N13"/>
  <c r="T27" s="1"/>
  <c r="M13"/>
  <c r="S27" s="1"/>
  <c r="L13"/>
  <c r="R27" s="1"/>
  <c r="N12"/>
  <c r="T43" s="1"/>
  <c r="M12"/>
  <c r="S43" s="1"/>
  <c r="L12"/>
  <c r="R43" s="1"/>
  <c r="N11"/>
  <c r="T42" s="1"/>
  <c r="M11"/>
  <c r="S42" s="1"/>
  <c r="L11"/>
  <c r="R42" s="1"/>
  <c r="N10"/>
  <c r="T41" s="1"/>
  <c r="M10"/>
  <c r="S41" s="1"/>
  <c r="K510" i="44" l="1"/>
  <c r="K474"/>
  <c r="M513"/>
  <c r="K516"/>
  <c r="L516"/>
  <c r="M510"/>
  <c r="M249"/>
  <c r="L249"/>
  <c r="M286"/>
  <c r="L286"/>
  <c r="L285"/>
  <c r="M285"/>
  <c r="K513"/>
  <c r="L511"/>
  <c r="L512"/>
  <c r="M474"/>
  <c r="K512"/>
  <c r="L513"/>
  <c r="K511"/>
  <c r="M511"/>
  <c r="M516"/>
  <c r="M512"/>
  <c r="L474"/>
  <c r="R25" i="47"/>
  <c r="T63"/>
  <c r="T107" s="1"/>
  <c r="S58"/>
  <c r="S63"/>
  <c r="S107" s="1"/>
  <c r="R58"/>
  <c r="R61"/>
  <c r="S22"/>
  <c r="S59"/>
  <c r="T58"/>
  <c r="T59"/>
  <c r="T25"/>
  <c r="R59"/>
  <c r="T22"/>
  <c r="S61"/>
  <c r="S60"/>
  <c r="R60"/>
  <c r="S25"/>
  <c r="R14"/>
  <c r="R22"/>
  <c r="T61"/>
  <c r="T60"/>
  <c r="R63"/>
  <c r="R107" s="1"/>
  <c r="S14"/>
  <c r="T14"/>
  <c r="R63" i="40" l="1"/>
  <c r="C31" i="43" l="1"/>
  <c r="E147" i="44" s="1"/>
  <c r="D31" i="43"/>
  <c r="E31"/>
  <c r="F297" i="44" s="1"/>
  <c r="F31" i="43"/>
  <c r="G372" i="44" s="1"/>
  <c r="G31" i="43"/>
  <c r="G447" i="44" s="1"/>
  <c r="H31" i="43"/>
  <c r="G522" i="44" s="1"/>
  <c r="I31" i="43"/>
  <c r="F597" i="44" s="1"/>
  <c r="B31" i="43"/>
  <c r="G297" i="44" l="1"/>
  <c r="M252" s="1"/>
  <c r="L252"/>
  <c r="G222"/>
  <c r="E222"/>
  <c r="F222"/>
  <c r="G72"/>
  <c r="E72"/>
  <c r="E522"/>
  <c r="K477" s="1"/>
  <c r="M477"/>
  <c r="F522"/>
  <c r="L477" s="1"/>
  <c r="F447"/>
  <c r="L402" s="1"/>
  <c r="M402"/>
  <c r="G147"/>
  <c r="M102" s="1"/>
  <c r="F147"/>
  <c r="L102" s="1"/>
  <c r="K102"/>
  <c r="G597"/>
  <c r="F372"/>
  <c r="F72"/>
  <c r="E354"/>
  <c r="F354"/>
  <c r="G354"/>
  <c r="B27" i="43"/>
  <c r="B28" s="1"/>
  <c r="C27"/>
  <c r="C28" s="1"/>
  <c r="D27"/>
  <c r="D28" s="1"/>
  <c r="E27"/>
  <c r="E28" s="1"/>
  <c r="F27"/>
  <c r="F28" s="1"/>
  <c r="F380" i="44" s="1"/>
  <c r="G27" i="43"/>
  <c r="G28" s="1"/>
  <c r="G455" i="44" s="1"/>
  <c r="H27" i="43"/>
  <c r="H28" s="1"/>
  <c r="I27"/>
  <c r="I28" s="1"/>
  <c r="K177" i="44" l="1"/>
  <c r="M177"/>
  <c r="G68" i="45"/>
  <c r="L177" i="44"/>
  <c r="F68" i="45"/>
  <c r="E80" i="44"/>
  <c r="F80"/>
  <c r="G80"/>
  <c r="M442"/>
  <c r="F455"/>
  <c r="L442" s="1"/>
  <c r="E155"/>
  <c r="K142" s="1"/>
  <c r="F155"/>
  <c r="L142" s="1"/>
  <c r="G155"/>
  <c r="M142" s="1"/>
  <c r="G605"/>
  <c r="F605"/>
  <c r="E605"/>
  <c r="G305"/>
  <c r="M292" s="1"/>
  <c r="F305"/>
  <c r="L292" s="1"/>
  <c r="G380"/>
  <c r="G530"/>
  <c r="M517" s="1"/>
  <c r="E530"/>
  <c r="K517" s="1"/>
  <c r="F530"/>
  <c r="L517" s="1"/>
  <c r="G230"/>
  <c r="M217" s="1"/>
  <c r="F230"/>
  <c r="L217" s="1"/>
  <c r="E230"/>
  <c r="K217" s="1"/>
  <c r="E380"/>
  <c r="E597"/>
  <c r="E372"/>
  <c r="M79" i="29"/>
  <c r="N79"/>
  <c r="L79"/>
  <c r="E68" i="45" l="1"/>
  <c r="G76"/>
  <c r="F76"/>
  <c r="E76"/>
  <c r="U53" i="41"/>
  <c r="T53"/>
  <c r="S53"/>
  <c r="U50"/>
  <c r="T50"/>
  <c r="S50"/>
  <c r="U49"/>
  <c r="T49"/>
  <c r="S49"/>
  <c r="U48"/>
  <c r="T48"/>
  <c r="S48"/>
  <c r="U47"/>
  <c r="T47"/>
  <c r="S47"/>
  <c r="U46"/>
  <c r="T46"/>
  <c r="S46"/>
  <c r="U45"/>
  <c r="T45"/>
  <c r="S45"/>
  <c r="U44"/>
  <c r="T44"/>
  <c r="S44"/>
  <c r="U43"/>
  <c r="T43"/>
  <c r="S43"/>
  <c r="U42"/>
  <c r="T42"/>
  <c r="S42"/>
  <c r="U41"/>
  <c r="T41"/>
  <c r="S41"/>
  <c r="U40"/>
  <c r="T40"/>
  <c r="S40"/>
  <c r="U39"/>
  <c r="T39"/>
  <c r="S39"/>
  <c r="U38"/>
  <c r="T38"/>
  <c r="S38"/>
  <c r="U37"/>
  <c r="T37"/>
  <c r="S37"/>
  <c r="U36"/>
  <c r="T36"/>
  <c r="S36"/>
  <c r="U35"/>
  <c r="T35"/>
  <c r="S35"/>
  <c r="U34"/>
  <c r="T34"/>
  <c r="S34"/>
  <c r="U33"/>
  <c r="T33"/>
  <c r="S33"/>
  <c r="U32"/>
  <c r="T32"/>
  <c r="S32"/>
  <c r="U31"/>
  <c r="T31"/>
  <c r="S31"/>
  <c r="U30"/>
  <c r="T30"/>
  <c r="S30"/>
  <c r="U29"/>
  <c r="T29"/>
  <c r="S29"/>
  <c r="U28"/>
  <c r="T28"/>
  <c r="S28"/>
  <c r="U27"/>
  <c r="T27"/>
  <c r="S27"/>
  <c r="U25"/>
  <c r="T25"/>
  <c r="S25"/>
  <c r="U24"/>
  <c r="T24"/>
  <c r="S24"/>
  <c r="U23"/>
  <c r="T23"/>
  <c r="S23"/>
  <c r="U22"/>
  <c r="T22"/>
  <c r="S22"/>
  <c r="U21"/>
  <c r="T21"/>
  <c r="S21"/>
  <c r="U20"/>
  <c r="T20"/>
  <c r="S20"/>
  <c r="U19"/>
  <c r="T19"/>
  <c r="S19"/>
  <c r="U18"/>
  <c r="T18"/>
  <c r="S18"/>
  <c r="U17"/>
  <c r="T17"/>
  <c r="S17"/>
  <c r="U16"/>
  <c r="T16"/>
  <c r="S16"/>
  <c r="U15"/>
  <c r="T15"/>
  <c r="S15"/>
  <c r="U12"/>
  <c r="T12"/>
  <c r="S12"/>
  <c r="U11"/>
  <c r="T11"/>
  <c r="S11"/>
  <c r="U10"/>
  <c r="T10"/>
  <c r="S10"/>
  <c r="U9"/>
  <c r="T9"/>
  <c r="S9"/>
  <c r="U8"/>
  <c r="T8"/>
  <c r="S8"/>
  <c r="U65"/>
  <c r="T65"/>
  <c r="S65"/>
  <c r="U64"/>
  <c r="T64"/>
  <c r="S64"/>
  <c r="U63"/>
  <c r="T63"/>
  <c r="S63"/>
  <c r="U62"/>
  <c r="T62"/>
  <c r="S62"/>
  <c r="U61"/>
  <c r="T61"/>
  <c r="S61"/>
  <c r="U60"/>
  <c r="T60"/>
  <c r="S60"/>
  <c r="U59"/>
  <c r="T59"/>
  <c r="S59"/>
  <c r="U58"/>
  <c r="T58"/>
  <c r="S58"/>
  <c r="T64" i="29"/>
  <c r="S64"/>
  <c r="R64"/>
  <c r="T64" i="40"/>
  <c r="S64"/>
  <c r="R64"/>
  <c r="T65"/>
  <c r="S65"/>
  <c r="R65"/>
  <c r="T63"/>
  <c r="S63"/>
  <c r="T62"/>
  <c r="S62"/>
  <c r="R62"/>
  <c r="T61"/>
  <c r="S61"/>
  <c r="R61"/>
  <c r="T60"/>
  <c r="S60"/>
  <c r="R60"/>
  <c r="T59"/>
  <c r="S59"/>
  <c r="R59"/>
  <c r="T58"/>
  <c r="S58"/>
  <c r="R58"/>
  <c r="T53"/>
  <c r="S53"/>
  <c r="R53"/>
  <c r="T52"/>
  <c r="S52"/>
  <c r="R52"/>
  <c r="T51"/>
  <c r="S51"/>
  <c r="R51"/>
  <c r="T50"/>
  <c r="S50"/>
  <c r="R50"/>
  <c r="T49"/>
  <c r="S49"/>
  <c r="R49"/>
  <c r="T48"/>
  <c r="S48"/>
  <c r="R48"/>
  <c r="T47"/>
  <c r="S47"/>
  <c r="R47"/>
  <c r="T46"/>
  <c r="S46"/>
  <c r="R46"/>
  <c r="T45"/>
  <c r="S45"/>
  <c r="R45"/>
  <c r="T44"/>
  <c r="S44"/>
  <c r="R44"/>
  <c r="T43"/>
  <c r="S43"/>
  <c r="R43"/>
  <c r="T42"/>
  <c r="S42"/>
  <c r="R42"/>
  <c r="T41"/>
  <c r="S41"/>
  <c r="R41"/>
  <c r="T40"/>
  <c r="S40"/>
  <c r="R40"/>
  <c r="T39"/>
  <c r="S39"/>
  <c r="R39"/>
  <c r="T38"/>
  <c r="S38"/>
  <c r="R38"/>
  <c r="T37"/>
  <c r="S37"/>
  <c r="R37"/>
  <c r="T36"/>
  <c r="S36"/>
  <c r="R36"/>
  <c r="T35"/>
  <c r="S35"/>
  <c r="R35"/>
  <c r="T34"/>
  <c r="S34"/>
  <c r="R34"/>
  <c r="T33"/>
  <c r="S33"/>
  <c r="R33"/>
  <c r="T32"/>
  <c r="S32"/>
  <c r="R32"/>
  <c r="T31"/>
  <c r="S31"/>
  <c r="R31"/>
  <c r="T30"/>
  <c r="S30"/>
  <c r="R30"/>
  <c r="T29"/>
  <c r="S29"/>
  <c r="R29"/>
  <c r="T28"/>
  <c r="S28"/>
  <c r="R28"/>
  <c r="T27"/>
  <c r="S27"/>
  <c r="R27"/>
  <c r="T25"/>
  <c r="S25"/>
  <c r="R25"/>
  <c r="T24"/>
  <c r="S24"/>
  <c r="R24"/>
  <c r="T23"/>
  <c r="S23"/>
  <c r="R23"/>
  <c r="T22"/>
  <c r="S22"/>
  <c r="R22"/>
  <c r="T21"/>
  <c r="S21"/>
  <c r="R21"/>
  <c r="T20"/>
  <c r="S20"/>
  <c r="R20"/>
  <c r="T19"/>
  <c r="S19"/>
  <c r="R19"/>
  <c r="T18"/>
  <c r="S18"/>
  <c r="R18"/>
  <c r="T17"/>
  <c r="S17"/>
  <c r="R17"/>
  <c r="T16"/>
  <c r="S16"/>
  <c r="R16"/>
  <c r="T15"/>
  <c r="S15"/>
  <c r="R15"/>
  <c r="T14"/>
  <c r="S14"/>
  <c r="R14"/>
  <c r="T13"/>
  <c r="S13"/>
  <c r="R13"/>
  <c r="T12"/>
  <c r="S12"/>
  <c r="R12"/>
  <c r="T11"/>
  <c r="S11"/>
  <c r="R11"/>
  <c r="T10"/>
  <c r="S10"/>
  <c r="R10"/>
  <c r="T9"/>
  <c r="S9"/>
  <c r="R9"/>
  <c r="T8"/>
  <c r="S8"/>
  <c r="R8"/>
  <c r="S61" i="29"/>
  <c r="T61"/>
  <c r="R61"/>
  <c r="S60"/>
  <c r="T60"/>
  <c r="R60"/>
  <c r="S59"/>
  <c r="T59"/>
  <c r="R59"/>
  <c r="S58"/>
  <c r="T58"/>
  <c r="R58"/>
  <c r="S25"/>
  <c r="T25"/>
  <c r="R25"/>
  <c r="S22"/>
  <c r="T22"/>
  <c r="R22"/>
  <c r="L78"/>
  <c r="M78"/>
  <c r="N78"/>
  <c r="L73"/>
  <c r="M73"/>
  <c r="N73"/>
  <c r="L74"/>
  <c r="M74"/>
  <c r="N74"/>
  <c r="L75"/>
  <c r="M75"/>
  <c r="N75"/>
  <c r="L76"/>
  <c r="M76"/>
  <c r="N76"/>
  <c r="L77"/>
  <c r="M77"/>
  <c r="N77"/>
  <c r="L64"/>
  <c r="M64"/>
  <c r="N64"/>
  <c r="L65"/>
  <c r="M65"/>
  <c r="N65"/>
  <c r="L66"/>
  <c r="M66"/>
  <c r="N66"/>
  <c r="L67"/>
  <c r="M67"/>
  <c r="N67"/>
  <c r="L68"/>
  <c r="M68"/>
  <c r="N68"/>
  <c r="L69"/>
  <c r="M69"/>
  <c r="N69"/>
  <c r="L70"/>
  <c r="M70"/>
  <c r="N70"/>
  <c r="L71"/>
  <c r="M71"/>
  <c r="N71"/>
  <c r="L72"/>
  <c r="M72"/>
  <c r="N72"/>
  <c r="L54"/>
  <c r="M54"/>
  <c r="N54"/>
  <c r="L55"/>
  <c r="M55"/>
  <c r="N55"/>
  <c r="L56"/>
  <c r="M56"/>
  <c r="N56"/>
  <c r="L57"/>
  <c r="M57"/>
  <c r="N57"/>
  <c r="L58"/>
  <c r="M58"/>
  <c r="N58"/>
  <c r="L59"/>
  <c r="M59"/>
  <c r="N59"/>
  <c r="L60"/>
  <c r="M60"/>
  <c r="N60"/>
  <c r="L61"/>
  <c r="M61"/>
  <c r="N61"/>
  <c r="L62"/>
  <c r="M62"/>
  <c r="N62"/>
  <c r="L63"/>
  <c r="M63"/>
  <c r="N63"/>
  <c r="M53"/>
  <c r="N53"/>
  <c r="L53"/>
  <c r="L51"/>
  <c r="L41"/>
  <c r="M41"/>
  <c r="N41"/>
  <c r="L42"/>
  <c r="M42"/>
  <c r="N42"/>
  <c r="L43"/>
  <c r="M43"/>
  <c r="N43"/>
  <c r="L44"/>
  <c r="M44"/>
  <c r="N44"/>
  <c r="L45"/>
  <c r="M45"/>
  <c r="N45"/>
  <c r="L46"/>
  <c r="M46"/>
  <c r="N46"/>
  <c r="L47"/>
  <c r="M47"/>
  <c r="N47"/>
  <c r="L48"/>
  <c r="M48"/>
  <c r="N48"/>
  <c r="L49"/>
  <c r="M49"/>
  <c r="N49"/>
  <c r="L50"/>
  <c r="M50"/>
  <c r="N50"/>
  <c r="M51"/>
  <c r="N51"/>
  <c r="L39"/>
  <c r="M39"/>
  <c r="N39"/>
  <c r="L40"/>
  <c r="M40"/>
  <c r="N40"/>
  <c r="M38"/>
  <c r="N38"/>
  <c r="L38"/>
  <c r="L9"/>
  <c r="M9"/>
  <c r="N9"/>
  <c r="L10"/>
  <c r="M10"/>
  <c r="N10"/>
  <c r="L11"/>
  <c r="M11"/>
  <c r="N11"/>
  <c r="L12"/>
  <c r="M12"/>
  <c r="N12"/>
  <c r="L13"/>
  <c r="M13"/>
  <c r="N13"/>
  <c r="L14"/>
  <c r="M14"/>
  <c r="N14"/>
  <c r="L15"/>
  <c r="M15"/>
  <c r="N15"/>
  <c r="L16"/>
  <c r="M16"/>
  <c r="N16"/>
  <c r="L17"/>
  <c r="M17"/>
  <c r="N17"/>
  <c r="L18"/>
  <c r="M18"/>
  <c r="N18"/>
  <c r="L19"/>
  <c r="M19"/>
  <c r="N19"/>
  <c r="L20"/>
  <c r="M20"/>
  <c r="N20"/>
  <c r="L21"/>
  <c r="M21"/>
  <c r="N21"/>
  <c r="L22"/>
  <c r="M22"/>
  <c r="N22"/>
  <c r="L23"/>
  <c r="M23"/>
  <c r="N23"/>
  <c r="L24"/>
  <c r="M24"/>
  <c r="N24"/>
  <c r="L25"/>
  <c r="M25"/>
  <c r="N25"/>
  <c r="L26"/>
  <c r="M26"/>
  <c r="N26"/>
  <c r="L27"/>
  <c r="M27"/>
  <c r="N27"/>
  <c r="L28"/>
  <c r="M28"/>
  <c r="N28"/>
  <c r="L29"/>
  <c r="M29"/>
  <c r="N29"/>
  <c r="L30"/>
  <c r="M30"/>
  <c r="N30"/>
  <c r="L31"/>
  <c r="M31"/>
  <c r="N31"/>
  <c r="L32"/>
  <c r="M32"/>
  <c r="N32"/>
  <c r="L33"/>
  <c r="M33"/>
  <c r="N33"/>
  <c r="L34"/>
  <c r="M34"/>
  <c r="N34"/>
  <c r="L35"/>
  <c r="M35"/>
  <c r="N35"/>
  <c r="L36"/>
  <c r="M36"/>
  <c r="N36"/>
  <c r="L37"/>
  <c r="M37"/>
  <c r="N37"/>
  <c r="M8"/>
  <c r="N8"/>
  <c r="L8"/>
  <c r="AA62" i="42" l="1"/>
  <c r="AA38"/>
  <c r="AB38"/>
  <c r="AC38"/>
  <c r="AA44"/>
  <c r="AB44"/>
  <c r="AC44"/>
  <c r="AA53"/>
  <c r="AB53"/>
  <c r="AC53"/>
  <c r="AA54"/>
  <c r="AB54"/>
  <c r="AC54"/>
  <c r="AA58"/>
  <c r="AB58"/>
  <c r="AC58"/>
  <c r="AA59"/>
  <c r="AB59"/>
  <c r="AC59"/>
  <c r="AB62"/>
  <c r="AC62"/>
  <c r="AA72"/>
  <c r="AB72"/>
  <c r="AC72"/>
  <c r="AA73"/>
  <c r="AB73"/>
  <c r="AC73"/>
  <c r="AA10"/>
  <c r="AB10"/>
  <c r="AC10"/>
  <c r="R53"/>
  <c r="S53"/>
  <c r="T53"/>
  <c r="AA6"/>
  <c r="AB6"/>
  <c r="X6"/>
  <c r="Y6"/>
  <c r="U6"/>
  <c r="V6"/>
  <c r="R6"/>
  <c r="R9" s="1"/>
  <c r="S6"/>
  <c r="O6"/>
  <c r="P6"/>
  <c r="L6"/>
  <c r="M6"/>
  <c r="I6"/>
  <c r="J6"/>
  <c r="F6"/>
  <c r="G6"/>
  <c r="J10" l="1"/>
  <c r="J14"/>
  <c r="J18"/>
  <c r="J22"/>
  <c r="J26"/>
  <c r="J30"/>
  <c r="J34"/>
  <c r="J38"/>
  <c r="J42"/>
  <c r="J46"/>
  <c r="J50"/>
  <c r="J58"/>
  <c r="J62"/>
  <c r="J70"/>
  <c r="J78"/>
  <c r="J9"/>
  <c r="J15"/>
  <c r="J19"/>
  <c r="J35"/>
  <c r="J39"/>
  <c r="J55"/>
  <c r="J59"/>
  <c r="J71"/>
  <c r="J13"/>
  <c r="J17"/>
  <c r="J21"/>
  <c r="J25"/>
  <c r="J29"/>
  <c r="J33"/>
  <c r="J37"/>
  <c r="J41"/>
  <c r="J45"/>
  <c r="J49"/>
  <c r="J57"/>
  <c r="J61"/>
  <c r="J69"/>
  <c r="J73"/>
  <c r="J77"/>
  <c r="J11"/>
  <c r="J23"/>
  <c r="J27"/>
  <c r="J47"/>
  <c r="J63"/>
  <c r="J12"/>
  <c r="J16"/>
  <c r="J20"/>
  <c r="J24"/>
  <c r="J28"/>
  <c r="J32"/>
  <c r="J36"/>
  <c r="J40"/>
  <c r="J44"/>
  <c r="J48"/>
  <c r="J56"/>
  <c r="J60"/>
  <c r="J64"/>
  <c r="J68"/>
  <c r="J76"/>
  <c r="J80"/>
  <c r="J31"/>
  <c r="J43"/>
  <c r="J67"/>
  <c r="I13"/>
  <c r="I17"/>
  <c r="I21"/>
  <c r="I25"/>
  <c r="I29"/>
  <c r="I33"/>
  <c r="I37"/>
  <c r="I41"/>
  <c r="I45"/>
  <c r="I49"/>
  <c r="I57"/>
  <c r="I61"/>
  <c r="I69"/>
  <c r="I73"/>
  <c r="I77"/>
  <c r="I10"/>
  <c r="I14"/>
  <c r="I22"/>
  <c r="I30"/>
  <c r="I34"/>
  <c r="I46"/>
  <c r="I50"/>
  <c r="I78"/>
  <c r="I12"/>
  <c r="I16"/>
  <c r="I20"/>
  <c r="I24"/>
  <c r="I28"/>
  <c r="I32"/>
  <c r="I36"/>
  <c r="I40"/>
  <c r="I44"/>
  <c r="I48"/>
  <c r="I56"/>
  <c r="I60"/>
  <c r="I64"/>
  <c r="I68"/>
  <c r="I76"/>
  <c r="I80"/>
  <c r="I18"/>
  <c r="I38"/>
  <c r="I42"/>
  <c r="I58"/>
  <c r="F9"/>
  <c r="I11"/>
  <c r="I15"/>
  <c r="I19"/>
  <c r="I23"/>
  <c r="I27"/>
  <c r="I31"/>
  <c r="I35"/>
  <c r="I39"/>
  <c r="I43"/>
  <c r="I47"/>
  <c r="I55"/>
  <c r="I59"/>
  <c r="I63"/>
  <c r="I67"/>
  <c r="I71"/>
  <c r="I9"/>
  <c r="I26"/>
  <c r="I62"/>
  <c r="I70"/>
  <c r="X11"/>
  <c r="X15"/>
  <c r="X19"/>
  <c r="X23"/>
  <c r="X27"/>
  <c r="X31"/>
  <c r="X35"/>
  <c r="X39"/>
  <c r="X43"/>
  <c r="X47"/>
  <c r="X51"/>
  <c r="X55"/>
  <c r="X14"/>
  <c r="X18"/>
  <c r="X22"/>
  <c r="X26"/>
  <c r="X34"/>
  <c r="X38"/>
  <c r="X42"/>
  <c r="X46"/>
  <c r="X50"/>
  <c r="X54"/>
  <c r="X13"/>
  <c r="X17"/>
  <c r="X21"/>
  <c r="X25"/>
  <c r="X33"/>
  <c r="X37"/>
  <c r="X41"/>
  <c r="X45"/>
  <c r="X49"/>
  <c r="X53"/>
  <c r="X57"/>
  <c r="X61"/>
  <c r="X65"/>
  <c r="X69"/>
  <c r="X73"/>
  <c r="X77"/>
  <c r="X24"/>
  <c r="X40"/>
  <c r="X56"/>
  <c r="X76"/>
  <c r="X20"/>
  <c r="X36"/>
  <c r="X52"/>
  <c r="X62"/>
  <c r="X64"/>
  <c r="X71"/>
  <c r="X78"/>
  <c r="X16"/>
  <c r="X32"/>
  <c r="X48"/>
  <c r="X66"/>
  <c r="X68"/>
  <c r="X75"/>
  <c r="X80"/>
  <c r="X12"/>
  <c r="X28"/>
  <c r="X44"/>
  <c r="X63"/>
  <c r="X70"/>
  <c r="X72"/>
  <c r="X67"/>
  <c r="X74"/>
  <c r="P79"/>
  <c r="P14"/>
  <c r="P10"/>
  <c r="P71"/>
  <c r="P15"/>
  <c r="P32"/>
  <c r="P28"/>
  <c r="P62"/>
  <c r="P78"/>
  <c r="P20"/>
  <c r="P16"/>
  <c r="P54"/>
  <c r="P41"/>
  <c r="P33"/>
  <c r="P63"/>
  <c r="P59"/>
  <c r="P69"/>
  <c r="P26"/>
  <c r="P64"/>
  <c r="P60"/>
  <c r="P80"/>
  <c r="P22"/>
  <c r="P18"/>
  <c r="P51"/>
  <c r="P27"/>
  <c r="P61"/>
  <c r="P68"/>
  <c r="P48"/>
  <c r="P36"/>
  <c r="P58"/>
  <c r="P45"/>
  <c r="P75"/>
  <c r="P21"/>
  <c r="P34"/>
  <c r="P70"/>
  <c r="P76"/>
  <c r="P47"/>
  <c r="P43"/>
  <c r="P31"/>
  <c r="P19"/>
  <c r="P44"/>
  <c r="P40"/>
  <c r="P12"/>
  <c r="P49"/>
  <c r="P37"/>
  <c r="P73"/>
  <c r="P17"/>
  <c r="P50"/>
  <c r="P46"/>
  <c r="P42"/>
  <c r="P38"/>
  <c r="P56"/>
  <c r="P39"/>
  <c r="P35"/>
  <c r="P11"/>
  <c r="P25"/>
  <c r="P9"/>
  <c r="P29"/>
  <c r="P57"/>
  <c r="P77"/>
  <c r="P23"/>
  <c r="P55"/>
  <c r="P13"/>
  <c r="P30"/>
  <c r="P65"/>
  <c r="P52"/>
  <c r="P72"/>
  <c r="Y12"/>
  <c r="Y16"/>
  <c r="Y20"/>
  <c r="Y24"/>
  <c r="Y28"/>
  <c r="Y32"/>
  <c r="Y36"/>
  <c r="Y40"/>
  <c r="Y44"/>
  <c r="Y48"/>
  <c r="Y52"/>
  <c r="Y56"/>
  <c r="Y11"/>
  <c r="Y15"/>
  <c r="Y19"/>
  <c r="Y23"/>
  <c r="Y27"/>
  <c r="Y31"/>
  <c r="Y35"/>
  <c r="Y39"/>
  <c r="Y43"/>
  <c r="Y47"/>
  <c r="Y51"/>
  <c r="Y55"/>
  <c r="Y14"/>
  <c r="Y18"/>
  <c r="Y22"/>
  <c r="Y26"/>
  <c r="Y34"/>
  <c r="Y38"/>
  <c r="Y42"/>
  <c r="Y46"/>
  <c r="Y50"/>
  <c r="Y54"/>
  <c r="Y62"/>
  <c r="Y66"/>
  <c r="Y70"/>
  <c r="Y74"/>
  <c r="Y78"/>
  <c r="Y13"/>
  <c r="Y45"/>
  <c r="Y65"/>
  <c r="Y25"/>
  <c r="Y41"/>
  <c r="Y57"/>
  <c r="Y67"/>
  <c r="Y69"/>
  <c r="Y76"/>
  <c r="Y21"/>
  <c r="Y37"/>
  <c r="Y53"/>
  <c r="Y64"/>
  <c r="Y71"/>
  <c r="Y73"/>
  <c r="Y17"/>
  <c r="Y33"/>
  <c r="Y49"/>
  <c r="Y61"/>
  <c r="Y68"/>
  <c r="Y75"/>
  <c r="Y77"/>
  <c r="Y80"/>
  <c r="Y63"/>
  <c r="Y72"/>
  <c r="B16" i="43"/>
  <c r="B17" s="1"/>
  <c r="B18" s="1"/>
  <c r="AC6" i="42"/>
  <c r="Z6"/>
  <c r="W6"/>
  <c r="T6"/>
  <c r="Q6"/>
  <c r="N6"/>
  <c r="K6"/>
  <c r="H6"/>
  <c r="Z13" l="1"/>
  <c r="Z17"/>
  <c r="Z21"/>
  <c r="Z25"/>
  <c r="Z33"/>
  <c r="Z37"/>
  <c r="Z41"/>
  <c r="Z45"/>
  <c r="Z49"/>
  <c r="Z53"/>
  <c r="Z57"/>
  <c r="Z12"/>
  <c r="Z16"/>
  <c r="Z20"/>
  <c r="Z24"/>
  <c r="Z28"/>
  <c r="Z32"/>
  <c r="Z36"/>
  <c r="Z40"/>
  <c r="Z44"/>
  <c r="Z48"/>
  <c r="Z52"/>
  <c r="Z56"/>
  <c r="Z11"/>
  <c r="Z15"/>
  <c r="Z19"/>
  <c r="Z23"/>
  <c r="Z27"/>
  <c r="Z31"/>
  <c r="Z35"/>
  <c r="Z39"/>
  <c r="Z43"/>
  <c r="Z47"/>
  <c r="Z51"/>
  <c r="Z55"/>
  <c r="Z63"/>
  <c r="Z67"/>
  <c r="Z71"/>
  <c r="Z75"/>
  <c r="Z18"/>
  <c r="Z34"/>
  <c r="Z50"/>
  <c r="Z61"/>
  <c r="Z70"/>
  <c r="Z14"/>
  <c r="Z46"/>
  <c r="Z65"/>
  <c r="Z72"/>
  <c r="Z74"/>
  <c r="Z26"/>
  <c r="Z42"/>
  <c r="Z62"/>
  <c r="Z69"/>
  <c r="Z76"/>
  <c r="Z78"/>
  <c r="Z22"/>
  <c r="Z38"/>
  <c r="Z54"/>
  <c r="Z64"/>
  <c r="Z66"/>
  <c r="Z73"/>
  <c r="Z68"/>
  <c r="Z77"/>
  <c r="Z80"/>
  <c r="Q44"/>
  <c r="Q40"/>
  <c r="Q36"/>
  <c r="Q32"/>
  <c r="Q20"/>
  <c r="Q75"/>
  <c r="Q30"/>
  <c r="Q56"/>
  <c r="Q9"/>
  <c r="Q14"/>
  <c r="Q10"/>
  <c r="Q39"/>
  <c r="Q11"/>
  <c r="Q78"/>
  <c r="Q12"/>
  <c r="Q54"/>
  <c r="Q33"/>
  <c r="Q29"/>
  <c r="Q21"/>
  <c r="Q50"/>
  <c r="Q42"/>
  <c r="Q38"/>
  <c r="Q70"/>
  <c r="Q31"/>
  <c r="Q27"/>
  <c r="Q68"/>
  <c r="Q23"/>
  <c r="Q19"/>
  <c r="Q15"/>
  <c r="Q25"/>
  <c r="Q52"/>
  <c r="Q28"/>
  <c r="Q58"/>
  <c r="Q72"/>
  <c r="Q16"/>
  <c r="Q63"/>
  <c r="Q73"/>
  <c r="Q79"/>
  <c r="Q17"/>
  <c r="Q46"/>
  <c r="Q26"/>
  <c r="Q80"/>
  <c r="Q76"/>
  <c r="Q48"/>
  <c r="Q37"/>
  <c r="Q13"/>
  <c r="Q18"/>
  <c r="Q47"/>
  <c r="Q35"/>
  <c r="Q71"/>
  <c r="Q41"/>
  <c r="Q59"/>
  <c r="Q60"/>
  <c r="Q22"/>
  <c r="Q51"/>
  <c r="Q57"/>
  <c r="Q45"/>
  <c r="Q34"/>
  <c r="Q64"/>
  <c r="Q61"/>
  <c r="Q77"/>
  <c r="Q62"/>
  <c r="Q49"/>
  <c r="Q69"/>
  <c r="Q55"/>
  <c r="Q43"/>
  <c r="Q65"/>
  <c r="K11"/>
  <c r="K15"/>
  <c r="K19"/>
  <c r="K23"/>
  <c r="K27"/>
  <c r="K31"/>
  <c r="K35"/>
  <c r="K39"/>
  <c r="K43"/>
  <c r="K47"/>
  <c r="K55"/>
  <c r="K59"/>
  <c r="K63"/>
  <c r="K67"/>
  <c r="K71"/>
  <c r="K78"/>
  <c r="K24"/>
  <c r="K28"/>
  <c r="K40"/>
  <c r="K44"/>
  <c r="K60"/>
  <c r="K64"/>
  <c r="K80"/>
  <c r="K10"/>
  <c r="K14"/>
  <c r="K18"/>
  <c r="K22"/>
  <c r="K26"/>
  <c r="K30"/>
  <c r="K34"/>
  <c r="K38"/>
  <c r="K42"/>
  <c r="K46"/>
  <c r="K50"/>
  <c r="K58"/>
  <c r="K62"/>
  <c r="K70"/>
  <c r="K9"/>
  <c r="K32"/>
  <c r="K68"/>
  <c r="K76"/>
  <c r="K13"/>
  <c r="K17"/>
  <c r="K21"/>
  <c r="K25"/>
  <c r="K29"/>
  <c r="K33"/>
  <c r="K37"/>
  <c r="K41"/>
  <c r="K45"/>
  <c r="K49"/>
  <c r="K57"/>
  <c r="K61"/>
  <c r="K69"/>
  <c r="K73"/>
  <c r="K77"/>
  <c r="K12"/>
  <c r="K16"/>
  <c r="K20"/>
  <c r="K36"/>
  <c r="K48"/>
  <c r="K56"/>
  <c r="W26"/>
  <c r="W38"/>
  <c r="W50"/>
  <c r="W62"/>
  <c r="W74"/>
  <c r="W78"/>
  <c r="W13"/>
  <c r="W49"/>
  <c r="W57"/>
  <c r="W65"/>
  <c r="W77"/>
  <c r="W12"/>
  <c r="W40"/>
  <c r="W44"/>
  <c r="W19"/>
  <c r="W27"/>
  <c r="W43"/>
  <c r="W55"/>
  <c r="W63"/>
  <c r="W75"/>
  <c r="W16"/>
  <c r="W32"/>
  <c r="W72"/>
  <c r="K132" i="44"/>
  <c r="K57"/>
  <c r="L132"/>
  <c r="M132"/>
  <c r="M207"/>
  <c r="L207"/>
  <c r="K207"/>
  <c r="L432"/>
  <c r="M432"/>
  <c r="K357"/>
  <c r="M282"/>
  <c r="L282"/>
  <c r="L357"/>
  <c r="L507"/>
  <c r="K507"/>
  <c r="K582"/>
  <c r="M507"/>
  <c r="E355"/>
  <c r="R54" i="42"/>
  <c r="M582" i="44"/>
  <c r="M357"/>
  <c r="M57"/>
  <c r="L582"/>
  <c r="L57"/>
  <c r="O79" i="41"/>
  <c r="G606" i="44" s="1"/>
  <c r="N79" i="41"/>
  <c r="M79"/>
  <c r="O78"/>
  <c r="AC79" i="42" s="1"/>
  <c r="N78" i="41"/>
  <c r="M78"/>
  <c r="O77"/>
  <c r="AC78" i="42" s="1"/>
  <c r="N77" i="41"/>
  <c r="M77"/>
  <c r="O76"/>
  <c r="G603" i="44" s="1"/>
  <c r="M548" s="1"/>
  <c r="N76" i="41"/>
  <c r="M76"/>
  <c r="O75"/>
  <c r="G602" i="44" s="1"/>
  <c r="M536" s="1"/>
  <c r="N75" i="41"/>
  <c r="M75"/>
  <c r="O74"/>
  <c r="N74"/>
  <c r="M74"/>
  <c r="O73"/>
  <c r="N73"/>
  <c r="M73"/>
  <c r="O70"/>
  <c r="N70"/>
  <c r="M70"/>
  <c r="O69"/>
  <c r="G596" i="44" s="1"/>
  <c r="N69" i="41"/>
  <c r="M69"/>
  <c r="O68"/>
  <c r="N68"/>
  <c r="M68"/>
  <c r="O67"/>
  <c r="N67"/>
  <c r="M67"/>
  <c r="O66"/>
  <c r="N66"/>
  <c r="M66"/>
  <c r="O65"/>
  <c r="N65"/>
  <c r="M65"/>
  <c r="O64"/>
  <c r="AC65" i="42" s="1"/>
  <c r="N64" i="41"/>
  <c r="M64"/>
  <c r="O63"/>
  <c r="G590" i="44" s="1"/>
  <c r="N63" i="41"/>
  <c r="M63"/>
  <c r="O62"/>
  <c r="G589" i="44" s="1"/>
  <c r="N62" i="41"/>
  <c r="M62"/>
  <c r="O60"/>
  <c r="AC61" i="42" s="1"/>
  <c r="N60" i="41"/>
  <c r="M60"/>
  <c r="O59"/>
  <c r="N59"/>
  <c r="M59"/>
  <c r="O56"/>
  <c r="G583" i="44" s="1"/>
  <c r="M580" s="1"/>
  <c r="N56" i="41"/>
  <c r="M56"/>
  <c r="O55"/>
  <c r="G582" i="44" s="1"/>
  <c r="M574" s="1"/>
  <c r="N55" i="41"/>
  <c r="M55"/>
  <c r="O54"/>
  <c r="G581" i="44" s="1"/>
  <c r="M544" s="1"/>
  <c r="N54" i="41"/>
  <c r="M54"/>
  <c r="O51"/>
  <c r="G578" i="44" s="1"/>
  <c r="N51" i="41"/>
  <c r="M51"/>
  <c r="O50"/>
  <c r="N50"/>
  <c r="M50"/>
  <c r="O49"/>
  <c r="N49"/>
  <c r="M49"/>
  <c r="O48"/>
  <c r="G575" i="44" s="1"/>
  <c r="M543" s="1"/>
  <c r="N48" i="41"/>
  <c r="M48"/>
  <c r="O47"/>
  <c r="N47"/>
  <c r="M47"/>
  <c r="O46"/>
  <c r="N46"/>
  <c r="M46"/>
  <c r="O45"/>
  <c r="N45"/>
  <c r="M45"/>
  <c r="O44"/>
  <c r="G571" i="44" s="1"/>
  <c r="M538" s="1"/>
  <c r="N44" i="41"/>
  <c r="M44"/>
  <c r="O42"/>
  <c r="AC43" i="42" s="1"/>
  <c r="N42" i="41"/>
  <c r="M42"/>
  <c r="O41"/>
  <c r="AC42" i="42" s="1"/>
  <c r="N41" i="41"/>
  <c r="M41"/>
  <c r="O40"/>
  <c r="N40"/>
  <c r="M40"/>
  <c r="O39"/>
  <c r="AC40" i="42" s="1"/>
  <c r="N39" i="41"/>
  <c r="M39"/>
  <c r="O38"/>
  <c r="AC39" i="42" s="1"/>
  <c r="N38" i="41"/>
  <c r="M38"/>
  <c r="O36"/>
  <c r="G563" i="44" s="1"/>
  <c r="N36" i="41"/>
  <c r="M36"/>
  <c r="O35"/>
  <c r="G562" i="44" s="1"/>
  <c r="N35" i="41"/>
  <c r="M35"/>
  <c r="O34"/>
  <c r="N34"/>
  <c r="M34"/>
  <c r="O33"/>
  <c r="G560" i="44" s="1"/>
  <c r="N33" i="41"/>
  <c r="M33"/>
  <c r="O32"/>
  <c r="N32"/>
  <c r="M32"/>
  <c r="O31"/>
  <c r="N31"/>
  <c r="M31"/>
  <c r="O30"/>
  <c r="N30"/>
  <c r="M30"/>
  <c r="O29"/>
  <c r="G556" i="44" s="1"/>
  <c r="N29" i="41"/>
  <c r="M29"/>
  <c r="O28"/>
  <c r="G555" i="44" s="1"/>
  <c r="M563" s="1"/>
  <c r="N28" i="41"/>
  <c r="M28"/>
  <c r="O27"/>
  <c r="N27"/>
  <c r="M27"/>
  <c r="O26"/>
  <c r="N26"/>
  <c r="M26"/>
  <c r="O25"/>
  <c r="N25"/>
  <c r="M25"/>
  <c r="O24"/>
  <c r="G551" i="44" s="1"/>
  <c r="N24" i="41"/>
  <c r="M24"/>
  <c r="O23"/>
  <c r="N23"/>
  <c r="M23"/>
  <c r="O22"/>
  <c r="AC23" i="42" s="1"/>
  <c r="N22" i="41"/>
  <c r="M22"/>
  <c r="O21"/>
  <c r="G548" i="44" s="1"/>
  <c r="M565" s="1"/>
  <c r="N21" i="41"/>
  <c r="M21"/>
  <c r="O20"/>
  <c r="N20"/>
  <c r="M20"/>
  <c r="O19"/>
  <c r="N19"/>
  <c r="M19"/>
  <c r="O18"/>
  <c r="N18"/>
  <c r="M18"/>
  <c r="O17"/>
  <c r="N17"/>
  <c r="M17"/>
  <c r="O16"/>
  <c r="N16"/>
  <c r="M16"/>
  <c r="O15"/>
  <c r="N15"/>
  <c r="M15"/>
  <c r="O14"/>
  <c r="N14"/>
  <c r="M14"/>
  <c r="O13"/>
  <c r="N13"/>
  <c r="M13"/>
  <c r="O12"/>
  <c r="N12"/>
  <c r="M12"/>
  <c r="O11"/>
  <c r="AC12" i="42" s="1"/>
  <c r="N11" i="41"/>
  <c r="M11"/>
  <c r="O10"/>
  <c r="AC11" i="42" s="1"/>
  <c r="N10" i="41"/>
  <c r="M10"/>
  <c r="O8"/>
  <c r="AC9" i="42" s="1"/>
  <c r="N8" i="41"/>
  <c r="M8"/>
  <c r="L53" i="45" l="1"/>
  <c r="M53"/>
  <c r="K53"/>
  <c r="G592" i="44"/>
  <c r="M590" s="1"/>
  <c r="G593"/>
  <c r="M591" s="1"/>
  <c r="AC22" i="42"/>
  <c r="AC30"/>
  <c r="AC36"/>
  <c r="AC37"/>
  <c r="AC66"/>
  <c r="AC76"/>
  <c r="AC45"/>
  <c r="AC57"/>
  <c r="AC80"/>
  <c r="AC55"/>
  <c r="E537" i="44"/>
  <c r="K568" s="1"/>
  <c r="AA11" i="42"/>
  <c r="G540" i="44"/>
  <c r="M554" s="1"/>
  <c r="AC14" i="42"/>
  <c r="E542" i="44"/>
  <c r="K564" s="1"/>
  <c r="AA16" i="42"/>
  <c r="G544" i="44"/>
  <c r="M556" s="1"/>
  <c r="AC18" i="42"/>
  <c r="F545" i="44"/>
  <c r="L561" s="1"/>
  <c r="AB19" i="42"/>
  <c r="F546" i="44"/>
  <c r="L555" s="1"/>
  <c r="AB20" i="42"/>
  <c r="F547" i="44"/>
  <c r="L562" s="1"/>
  <c r="AB21" i="42"/>
  <c r="F548" i="44"/>
  <c r="L565" s="1"/>
  <c r="AB22" i="42"/>
  <c r="E549" i="44"/>
  <c r="K557" s="1"/>
  <c r="AA23" i="42"/>
  <c r="E550" i="44"/>
  <c r="AA24" i="42"/>
  <c r="E552" i="44"/>
  <c r="K566" s="1"/>
  <c r="AA26" i="42"/>
  <c r="F553" i="44"/>
  <c r="L558" s="1"/>
  <c r="AB27" i="42"/>
  <c r="G554" i="44"/>
  <c r="M560" s="1"/>
  <c r="AC28" i="42"/>
  <c r="E556" i="44"/>
  <c r="AA30" i="42"/>
  <c r="F557" i="44"/>
  <c r="AB31" i="42"/>
  <c r="G558" i="44"/>
  <c r="G559"/>
  <c r="AC33" i="42"/>
  <c r="F565" i="44"/>
  <c r="L546" s="1"/>
  <c r="AB39" i="42"/>
  <c r="E568" i="44"/>
  <c r="K577" s="1"/>
  <c r="AA42" i="42"/>
  <c r="F569" i="44"/>
  <c r="L576" s="1"/>
  <c r="AB43" i="42"/>
  <c r="F575" i="44"/>
  <c r="L543" s="1"/>
  <c r="AB49" i="42"/>
  <c r="G576" i="44"/>
  <c r="M545" s="1"/>
  <c r="AC50" i="42"/>
  <c r="E578" i="44"/>
  <c r="AA52" i="42"/>
  <c r="E582" i="44"/>
  <c r="K574" s="1"/>
  <c r="AA56" i="42"/>
  <c r="F583" i="44"/>
  <c r="L580" s="1"/>
  <c r="AB57" i="42"/>
  <c r="G586" i="44"/>
  <c r="M573" s="1"/>
  <c r="E589"/>
  <c r="AA63" i="42"/>
  <c r="F590" i="44"/>
  <c r="AB64" i="42"/>
  <c r="AC34"/>
  <c r="AC60"/>
  <c r="F537" i="44"/>
  <c r="L568" s="1"/>
  <c r="AB11" i="42"/>
  <c r="F538" i="44"/>
  <c r="L569" s="1"/>
  <c r="AB12" i="42"/>
  <c r="E543" i="44"/>
  <c r="K559" s="1"/>
  <c r="AA17" i="42"/>
  <c r="G545" i="44"/>
  <c r="M561" s="1"/>
  <c r="AC19" i="42"/>
  <c r="G546" i="44"/>
  <c r="M555" s="1"/>
  <c r="AC20" i="42"/>
  <c r="G547" i="44"/>
  <c r="M562" s="1"/>
  <c r="E551"/>
  <c r="AA25" i="42"/>
  <c r="F552" i="44"/>
  <c r="L566" s="1"/>
  <c r="AB26" i="42"/>
  <c r="G553" i="44"/>
  <c r="M558" s="1"/>
  <c r="E555"/>
  <c r="K563" s="1"/>
  <c r="AA29" i="42"/>
  <c r="F556" i="44"/>
  <c r="AB30" i="42"/>
  <c r="G557" i="44"/>
  <c r="AC31" i="42"/>
  <c r="F563" i="44"/>
  <c r="AB37" i="42"/>
  <c r="G565" i="44"/>
  <c r="M546" s="1"/>
  <c r="F568"/>
  <c r="L577" s="1"/>
  <c r="AB42" i="42"/>
  <c r="G569" i="44"/>
  <c r="M576" s="1"/>
  <c r="F573"/>
  <c r="L539" s="1"/>
  <c r="AB47" i="42"/>
  <c r="F574" i="44"/>
  <c r="L542" s="1"/>
  <c r="AB48" i="42"/>
  <c r="F578" i="44"/>
  <c r="AB52" i="42"/>
  <c r="E581" i="44"/>
  <c r="K544" s="1"/>
  <c r="AA55" i="42"/>
  <c r="F582" i="44"/>
  <c r="L574" s="1"/>
  <c r="AB56" i="42"/>
  <c r="F589" i="44"/>
  <c r="AB63" i="42"/>
  <c r="AC32"/>
  <c r="E535" i="44"/>
  <c r="AA9" i="42"/>
  <c r="G537" i="44"/>
  <c r="M568" s="1"/>
  <c r="E540"/>
  <c r="K554" s="1"/>
  <c r="AA14" i="42"/>
  <c r="F541" i="44"/>
  <c r="L567" s="1"/>
  <c r="AB15" i="42"/>
  <c r="G542" i="44"/>
  <c r="M564" s="1"/>
  <c r="AC16" i="42"/>
  <c r="F543" i="44"/>
  <c r="L559" s="1"/>
  <c r="AB17" i="42"/>
  <c r="E544" i="44"/>
  <c r="K556" s="1"/>
  <c r="AA18" i="42"/>
  <c r="G549" i="44"/>
  <c r="M557" s="1"/>
  <c r="G550"/>
  <c r="AC24" i="42"/>
  <c r="F551" i="44"/>
  <c r="AB25" i="42"/>
  <c r="G552" i="44"/>
  <c r="M566" s="1"/>
  <c r="AC26" i="42"/>
  <c r="F555" i="44"/>
  <c r="L563" s="1"/>
  <c r="AB29" i="42"/>
  <c r="F561" i="44"/>
  <c r="AB35" i="42"/>
  <c r="E566" i="44"/>
  <c r="K547" s="1"/>
  <c r="AA40" i="42"/>
  <c r="F567" i="44"/>
  <c r="L575" s="1"/>
  <c r="AB41" i="42"/>
  <c r="E571" i="44"/>
  <c r="K538" s="1"/>
  <c r="AA45" i="42"/>
  <c r="F572" i="44"/>
  <c r="L572" s="1"/>
  <c r="AB46" i="42"/>
  <c r="G573" i="44"/>
  <c r="M539" s="1"/>
  <c r="AC47" i="42"/>
  <c r="G574" i="44"/>
  <c r="M542" s="1"/>
  <c r="AC48" i="42"/>
  <c r="F577" i="44"/>
  <c r="AB51" i="42"/>
  <c r="F587" i="44"/>
  <c r="AB61" i="42"/>
  <c r="E592" i="44"/>
  <c r="K590" s="1"/>
  <c r="AA66" i="42"/>
  <c r="F593" i="44"/>
  <c r="AB67" i="42"/>
  <c r="G594" i="44"/>
  <c r="AC68" i="42"/>
  <c r="E596" i="44"/>
  <c r="AA70" i="42"/>
  <c r="AB71"/>
  <c r="G600" i="44"/>
  <c r="M535" s="1"/>
  <c r="AC74" i="42"/>
  <c r="E602" i="44"/>
  <c r="K536" s="1"/>
  <c r="AA76" i="42"/>
  <c r="F603" i="44"/>
  <c r="L548" s="1"/>
  <c r="AB77" i="42"/>
  <c r="G604" i="44"/>
  <c r="M550" s="1"/>
  <c r="E606"/>
  <c r="AA80" i="42"/>
  <c r="AC77"/>
  <c r="AC25"/>
  <c r="AC27"/>
  <c r="G535" i="44"/>
  <c r="M551" s="1"/>
  <c r="E538"/>
  <c r="K569" s="1"/>
  <c r="AA12" i="42"/>
  <c r="G539" i="44"/>
  <c r="M570" s="1"/>
  <c r="AC13" i="42"/>
  <c r="F535" i="44"/>
  <c r="L551" s="1"/>
  <c r="AB9" i="42"/>
  <c r="F539" i="44"/>
  <c r="L570" s="1"/>
  <c r="AB13" i="42"/>
  <c r="F540" i="44"/>
  <c r="L554" s="1"/>
  <c r="AB14" i="42"/>
  <c r="G541" i="44"/>
  <c r="M567" s="1"/>
  <c r="AC15" i="42"/>
  <c r="G543" i="44"/>
  <c r="M559" s="1"/>
  <c r="AC17" i="42"/>
  <c r="E547" i="44"/>
  <c r="K562" s="1"/>
  <c r="AA21" i="42"/>
  <c r="E548" i="44"/>
  <c r="K565" s="1"/>
  <c r="AA22" i="42"/>
  <c r="E553" i="44"/>
  <c r="K558" s="1"/>
  <c r="AA27" i="42"/>
  <c r="F554" i="44"/>
  <c r="L560" s="1"/>
  <c r="AB28" i="42"/>
  <c r="F559" i="44"/>
  <c r="AB33" i="42"/>
  <c r="G561" i="44"/>
  <c r="M549" s="1"/>
  <c r="AC35" i="42"/>
  <c r="F566" i="44"/>
  <c r="L547" s="1"/>
  <c r="AB40" i="42"/>
  <c r="G567" i="44"/>
  <c r="M575" s="1"/>
  <c r="F571"/>
  <c r="L538" s="1"/>
  <c r="AB45" i="42"/>
  <c r="G572" i="44"/>
  <c r="M572" s="1"/>
  <c r="AC46" i="42"/>
  <c r="E575" i="44"/>
  <c r="K543" s="1"/>
  <c r="AA49" i="42"/>
  <c r="F576" i="44"/>
  <c r="L545" s="1"/>
  <c r="AB50" i="42"/>
  <c r="G577" i="44"/>
  <c r="M588" s="1"/>
  <c r="AC51" i="42"/>
  <c r="F586" i="44"/>
  <c r="L573" s="1"/>
  <c r="AB60" i="42"/>
  <c r="G587" i="44"/>
  <c r="M587" s="1"/>
  <c r="E590"/>
  <c r="AA64" i="42"/>
  <c r="E591" i="44"/>
  <c r="K589" s="1"/>
  <c r="AA65" i="42"/>
  <c r="F592" i="44"/>
  <c r="L590" s="1"/>
  <c r="AB66" i="42"/>
  <c r="E595" i="44"/>
  <c r="AA69" i="42"/>
  <c r="F596" i="44"/>
  <c r="AB70" i="42"/>
  <c r="E601" i="44"/>
  <c r="K537" s="1"/>
  <c r="AA75" i="42"/>
  <c r="F602" i="44"/>
  <c r="L536" s="1"/>
  <c r="AB76" i="42"/>
  <c r="K592" i="44"/>
  <c r="AA79" i="42"/>
  <c r="F606" i="44"/>
  <c r="AB80" i="42"/>
  <c r="AC41"/>
  <c r="AC67"/>
  <c r="AC71"/>
  <c r="AC21"/>
  <c r="E558" i="44"/>
  <c r="AA32" i="42"/>
  <c r="E560" i="44"/>
  <c r="AA34" i="42"/>
  <c r="E562" i="44"/>
  <c r="AA36" i="42"/>
  <c r="G566" i="44"/>
  <c r="M547" s="1"/>
  <c r="G568"/>
  <c r="M577" s="1"/>
  <c r="F581"/>
  <c r="L544" s="1"/>
  <c r="AB55" i="42"/>
  <c r="F591" i="44"/>
  <c r="L589" s="1"/>
  <c r="AB65" i="42"/>
  <c r="E594" i="44"/>
  <c r="AA68" i="42"/>
  <c r="F595" i="44"/>
  <c r="AB69" i="42"/>
  <c r="E600" i="44"/>
  <c r="K535" s="1"/>
  <c r="AA74" i="42"/>
  <c r="F601" i="44"/>
  <c r="L537" s="1"/>
  <c r="AB75" i="42"/>
  <c r="E604" i="44"/>
  <c r="K550" s="1"/>
  <c r="AA78" i="42"/>
  <c r="L592" i="44"/>
  <c r="AB79" i="42"/>
  <c r="AC56"/>
  <c r="AC63"/>
  <c r="AC52"/>
  <c r="G538" i="44"/>
  <c r="M569" s="1"/>
  <c r="E539"/>
  <c r="K570" s="1"/>
  <c r="AA13" i="42"/>
  <c r="E541" i="44"/>
  <c r="K567" s="1"/>
  <c r="AA15" i="42"/>
  <c r="F542" i="44"/>
  <c r="L564" s="1"/>
  <c r="AB16" i="42"/>
  <c r="F544" i="44"/>
  <c r="L556" s="1"/>
  <c r="AB18" i="42"/>
  <c r="E545" i="44"/>
  <c r="K561" s="1"/>
  <c r="AA19" i="42"/>
  <c r="E546" i="44"/>
  <c r="K555" s="1"/>
  <c r="AA20" i="42"/>
  <c r="F549" i="44"/>
  <c r="L557" s="1"/>
  <c r="AB23" i="42"/>
  <c r="F550" i="44"/>
  <c r="AB24" i="42"/>
  <c r="E554" i="44"/>
  <c r="K560" s="1"/>
  <c r="AA28" i="42"/>
  <c r="E557" i="44"/>
  <c r="AA31" i="42"/>
  <c r="F558" i="44"/>
  <c r="AB32" i="42"/>
  <c r="E559" i="44"/>
  <c r="AA33" i="42"/>
  <c r="F560" i="44"/>
  <c r="AB34" i="42"/>
  <c r="E561" i="44"/>
  <c r="AA35" i="42"/>
  <c r="F562" i="44"/>
  <c r="AB36" i="42"/>
  <c r="E563" i="44"/>
  <c r="AA37" i="42"/>
  <c r="E565" i="44"/>
  <c r="K546" s="1"/>
  <c r="AA39" i="42"/>
  <c r="E567" i="44"/>
  <c r="K575" s="1"/>
  <c r="AA41" i="42"/>
  <c r="E569" i="44"/>
  <c r="K576" s="1"/>
  <c r="AA43" i="42"/>
  <c r="E572" i="44"/>
  <c r="K572" s="1"/>
  <c r="AA46" i="42"/>
  <c r="E573" i="44"/>
  <c r="K539" s="1"/>
  <c r="AA47" i="42"/>
  <c r="E574" i="44"/>
  <c r="K542" s="1"/>
  <c r="AA48" i="42"/>
  <c r="E576" i="44"/>
  <c r="K545" s="1"/>
  <c r="AA50" i="42"/>
  <c r="E577" i="44"/>
  <c r="AA51" i="42"/>
  <c r="E583" i="44"/>
  <c r="K580" s="1"/>
  <c r="AA57" i="42"/>
  <c r="E586" i="44"/>
  <c r="K573" s="1"/>
  <c r="AA60" i="42"/>
  <c r="E587" i="44"/>
  <c r="AA61" i="42"/>
  <c r="G591" i="44"/>
  <c r="M589" s="1"/>
  <c r="E593"/>
  <c r="AA67" i="42"/>
  <c r="F594" i="44"/>
  <c r="AB68" i="42"/>
  <c r="G595" i="44"/>
  <c r="AA71" i="42"/>
  <c r="F600" i="44"/>
  <c r="L535" s="1"/>
  <c r="AB74" i="42"/>
  <c r="G601" i="44"/>
  <c r="M537" s="1"/>
  <c r="E603"/>
  <c r="K548" s="1"/>
  <c r="AA77" i="42"/>
  <c r="F604" i="44"/>
  <c r="L550" s="1"/>
  <c r="AB78" i="42"/>
  <c r="M592" i="44"/>
  <c r="AC49" i="42"/>
  <c r="AC75"/>
  <c r="AC69"/>
  <c r="AC29"/>
  <c r="AC64"/>
  <c r="AC70"/>
  <c r="N79" i="40"/>
  <c r="H80" i="42" s="1"/>
  <c r="M79" i="40"/>
  <c r="G80" i="42" s="1"/>
  <c r="L79" i="40"/>
  <c r="N78"/>
  <c r="M78"/>
  <c r="L78"/>
  <c r="N77"/>
  <c r="M77"/>
  <c r="L77"/>
  <c r="N76"/>
  <c r="M76"/>
  <c r="L76"/>
  <c r="N75"/>
  <c r="M75"/>
  <c r="L75"/>
  <c r="N74"/>
  <c r="M74"/>
  <c r="L74"/>
  <c r="N73"/>
  <c r="M73"/>
  <c r="L73"/>
  <c r="N72"/>
  <c r="M72"/>
  <c r="L72"/>
  <c r="N71"/>
  <c r="M71"/>
  <c r="L71"/>
  <c r="N70"/>
  <c r="M70"/>
  <c r="L70"/>
  <c r="N69"/>
  <c r="M69"/>
  <c r="L69"/>
  <c r="N68"/>
  <c r="M68"/>
  <c r="L68"/>
  <c r="N67"/>
  <c r="M67"/>
  <c r="L67"/>
  <c r="N66"/>
  <c r="M66"/>
  <c r="L66"/>
  <c r="N65"/>
  <c r="M65"/>
  <c r="L65"/>
  <c r="N64"/>
  <c r="M64"/>
  <c r="L64"/>
  <c r="N63"/>
  <c r="M63"/>
  <c r="L63"/>
  <c r="N62"/>
  <c r="M62"/>
  <c r="L62"/>
  <c r="N61"/>
  <c r="M61"/>
  <c r="L61"/>
  <c r="N60"/>
  <c r="M60"/>
  <c r="L60"/>
  <c r="N59"/>
  <c r="M59"/>
  <c r="L59"/>
  <c r="N58"/>
  <c r="M58"/>
  <c r="L58"/>
  <c r="N57"/>
  <c r="M57"/>
  <c r="L57"/>
  <c r="N56"/>
  <c r="M56"/>
  <c r="L56"/>
  <c r="N55"/>
  <c r="M55"/>
  <c r="L55"/>
  <c r="N54"/>
  <c r="M54"/>
  <c r="L54"/>
  <c r="N53"/>
  <c r="M53"/>
  <c r="L53"/>
  <c r="N52"/>
  <c r="M52"/>
  <c r="L52"/>
  <c r="N51"/>
  <c r="M51"/>
  <c r="L51"/>
  <c r="N50"/>
  <c r="M50"/>
  <c r="L50"/>
  <c r="N49"/>
  <c r="M49"/>
  <c r="L49"/>
  <c r="N48"/>
  <c r="M48"/>
  <c r="L48"/>
  <c r="N47"/>
  <c r="M47"/>
  <c r="L47"/>
  <c r="N46"/>
  <c r="M46"/>
  <c r="L46"/>
  <c r="N45"/>
  <c r="M45"/>
  <c r="L45"/>
  <c r="N44"/>
  <c r="M44"/>
  <c r="L44"/>
  <c r="N43"/>
  <c r="M43"/>
  <c r="L43"/>
  <c r="N42"/>
  <c r="M42"/>
  <c r="L42"/>
  <c r="N41"/>
  <c r="M41"/>
  <c r="L41"/>
  <c r="N40"/>
  <c r="M40"/>
  <c r="L40"/>
  <c r="N39"/>
  <c r="M39"/>
  <c r="L39"/>
  <c r="N38"/>
  <c r="M38"/>
  <c r="L38"/>
  <c r="N37"/>
  <c r="M37"/>
  <c r="L37"/>
  <c r="N36"/>
  <c r="M36"/>
  <c r="L36"/>
  <c r="N35"/>
  <c r="M35"/>
  <c r="L35"/>
  <c r="N34"/>
  <c r="M34"/>
  <c r="L34"/>
  <c r="N33"/>
  <c r="M33"/>
  <c r="L33"/>
  <c r="N32"/>
  <c r="M32"/>
  <c r="L32"/>
  <c r="N31"/>
  <c r="M31"/>
  <c r="L31"/>
  <c r="N30"/>
  <c r="M30"/>
  <c r="L30"/>
  <c r="N29"/>
  <c r="M29"/>
  <c r="L29"/>
  <c r="N28"/>
  <c r="M28"/>
  <c r="L28"/>
  <c r="N27"/>
  <c r="M27"/>
  <c r="L27"/>
  <c r="N26"/>
  <c r="M26"/>
  <c r="L26"/>
  <c r="N25"/>
  <c r="M25"/>
  <c r="L25"/>
  <c r="N24"/>
  <c r="M24"/>
  <c r="L24"/>
  <c r="N23"/>
  <c r="M23"/>
  <c r="L23"/>
  <c r="N22"/>
  <c r="M22"/>
  <c r="L22"/>
  <c r="N21"/>
  <c r="M21"/>
  <c r="L21"/>
  <c r="N20"/>
  <c r="M20"/>
  <c r="L20"/>
  <c r="N19"/>
  <c r="M19"/>
  <c r="L19"/>
  <c r="N18"/>
  <c r="M18"/>
  <c r="L18"/>
  <c r="N17"/>
  <c r="M17"/>
  <c r="L17"/>
  <c r="N16"/>
  <c r="M16"/>
  <c r="L16"/>
  <c r="N15"/>
  <c r="M15"/>
  <c r="L15"/>
  <c r="N14"/>
  <c r="M14"/>
  <c r="L14"/>
  <c r="N13"/>
  <c r="M13"/>
  <c r="L13"/>
  <c r="N12"/>
  <c r="M12"/>
  <c r="L12"/>
  <c r="N11"/>
  <c r="M11"/>
  <c r="L11"/>
  <c r="N10"/>
  <c r="M10"/>
  <c r="L10"/>
  <c r="N9"/>
  <c r="M9"/>
  <c r="L9"/>
  <c r="N8"/>
  <c r="M8"/>
  <c r="L8"/>
  <c r="K551" i="44" l="1"/>
  <c r="E6" i="45"/>
  <c r="N53"/>
  <c r="K549" i="44"/>
  <c r="L587"/>
  <c r="L591"/>
  <c r="K591"/>
  <c r="K588"/>
  <c r="M552"/>
  <c r="K587"/>
  <c r="L585"/>
  <c r="L586"/>
  <c r="K586"/>
  <c r="L552"/>
  <c r="M585"/>
  <c r="L549"/>
  <c r="K552"/>
  <c r="L588"/>
  <c r="M586"/>
  <c r="K585"/>
  <c r="G10"/>
  <c r="H9" i="42"/>
  <c r="E11" i="44"/>
  <c r="F10" i="42"/>
  <c r="G12" i="44"/>
  <c r="H11" i="42"/>
  <c r="G13" i="44"/>
  <c r="H12" i="42"/>
  <c r="E14" i="44"/>
  <c r="F13" i="42"/>
  <c r="G19" i="44"/>
  <c r="H18" i="42"/>
  <c r="E20" i="44"/>
  <c r="F19" i="42"/>
  <c r="G21" i="44"/>
  <c r="H20" i="42"/>
  <c r="E22" i="44"/>
  <c r="F21" i="42"/>
  <c r="G23" i="44"/>
  <c r="H22" i="42"/>
  <c r="G25" i="44"/>
  <c r="H24" i="42"/>
  <c r="G26" i="44"/>
  <c r="H25" i="42"/>
  <c r="F27" i="44"/>
  <c r="G26" i="42"/>
  <c r="G28" i="44"/>
  <c r="H27" i="42"/>
  <c r="E30" i="44"/>
  <c r="F29" i="42"/>
  <c r="E32" i="44"/>
  <c r="F31" i="42"/>
  <c r="F33" i="44"/>
  <c r="G32" i="42"/>
  <c r="F34" i="44"/>
  <c r="G33" i="42"/>
  <c r="G35" i="44"/>
  <c r="H34" i="42"/>
  <c r="F36" i="44"/>
  <c r="G35" i="42"/>
  <c r="G37" i="44"/>
  <c r="H36" i="42"/>
  <c r="G38" i="44"/>
  <c r="H37" i="42"/>
  <c r="E39" i="44"/>
  <c r="F38" i="42"/>
  <c r="F40" i="44"/>
  <c r="G39" i="42"/>
  <c r="E41" i="44"/>
  <c r="F40" i="42"/>
  <c r="F42" i="44"/>
  <c r="G41" i="42"/>
  <c r="G43" i="44"/>
  <c r="H42" i="42"/>
  <c r="G44" i="44"/>
  <c r="H43" i="42"/>
  <c r="F45" i="44"/>
  <c r="G44" i="42"/>
  <c r="F46" i="44"/>
  <c r="G45" i="42"/>
  <c r="G48" i="44"/>
  <c r="H47" i="42"/>
  <c r="F49" i="44"/>
  <c r="G48" i="42"/>
  <c r="F50" i="44"/>
  <c r="G49" i="42"/>
  <c r="F54" i="44"/>
  <c r="F50" i="45" s="1"/>
  <c r="G53" i="42"/>
  <c r="G56" i="44"/>
  <c r="H55" i="42"/>
  <c r="E58" i="44"/>
  <c r="F57" i="42"/>
  <c r="F59" i="44"/>
  <c r="G58" i="42"/>
  <c r="G60" i="44"/>
  <c r="H59" i="42"/>
  <c r="E62" i="44"/>
  <c r="F61" i="42"/>
  <c r="F63" i="44"/>
  <c r="G62" i="42"/>
  <c r="G64" i="44"/>
  <c r="H63" i="42"/>
  <c r="G65" i="44"/>
  <c r="H64" i="42"/>
  <c r="F66" i="44"/>
  <c r="G65" i="42"/>
  <c r="G67" i="44"/>
  <c r="H66" i="42"/>
  <c r="E69" i="44"/>
  <c r="F68" i="42"/>
  <c r="F70" i="44"/>
  <c r="G69" i="42"/>
  <c r="G71" i="44"/>
  <c r="H70" i="42"/>
  <c r="E73" i="44"/>
  <c r="F72" i="42"/>
  <c r="F74" i="44"/>
  <c r="G73" i="42"/>
  <c r="G75" i="44"/>
  <c r="H74" i="42"/>
  <c r="E77" i="44"/>
  <c r="F76" i="42"/>
  <c r="F78" i="44"/>
  <c r="G77" i="42"/>
  <c r="G79" i="44"/>
  <c r="H78" i="42"/>
  <c r="F80"/>
  <c r="F11" i="44"/>
  <c r="G10" i="42"/>
  <c r="F14" i="44"/>
  <c r="G13" i="42"/>
  <c r="E15" i="44"/>
  <c r="F14" i="42"/>
  <c r="E16" i="44"/>
  <c r="F15" i="42"/>
  <c r="E17" i="44"/>
  <c r="F16" i="42"/>
  <c r="E18" i="44"/>
  <c r="F17" i="42"/>
  <c r="F20" i="44"/>
  <c r="G19" i="42"/>
  <c r="F22" i="44"/>
  <c r="G21" i="42"/>
  <c r="E24" i="44"/>
  <c r="F23" i="42"/>
  <c r="G27" i="44"/>
  <c r="H26" i="42"/>
  <c r="E29" i="44"/>
  <c r="F28" i="42"/>
  <c r="F30" i="44"/>
  <c r="G29" i="42"/>
  <c r="E31" i="44"/>
  <c r="F30" i="42"/>
  <c r="F32" i="44"/>
  <c r="G31" i="42"/>
  <c r="G33" i="44"/>
  <c r="H32" i="42"/>
  <c r="G34" i="44"/>
  <c r="H33" i="42"/>
  <c r="G36" i="44"/>
  <c r="H35" i="42"/>
  <c r="F39" i="44"/>
  <c r="G38" i="42"/>
  <c r="G40" i="44"/>
  <c r="H39" i="42"/>
  <c r="F41" i="44"/>
  <c r="G40" i="42"/>
  <c r="G42" i="44"/>
  <c r="H41" i="42"/>
  <c r="G45" i="44"/>
  <c r="H44" i="42"/>
  <c r="G46" i="44"/>
  <c r="H45" i="42"/>
  <c r="E47" i="44"/>
  <c r="F46" i="42"/>
  <c r="G49" i="44"/>
  <c r="H48" i="42"/>
  <c r="G50" i="44"/>
  <c r="H49" i="42"/>
  <c r="E51" i="44"/>
  <c r="F50" i="42"/>
  <c r="E52" i="44"/>
  <c r="F51" i="42"/>
  <c r="E53" i="44"/>
  <c r="F52" i="42"/>
  <c r="G54" i="44"/>
  <c r="G50" i="45" s="1"/>
  <c r="H53" i="42"/>
  <c r="E55" i="44"/>
  <c r="E51" i="45" s="1"/>
  <c r="F54" i="42"/>
  <c r="E57" i="44"/>
  <c r="F56" i="42"/>
  <c r="F58" i="44"/>
  <c r="G57" i="42"/>
  <c r="G59" i="44"/>
  <c r="H58" i="42"/>
  <c r="E61" i="44"/>
  <c r="F60" i="42"/>
  <c r="F62" i="44"/>
  <c r="G61" i="42"/>
  <c r="G63" i="44"/>
  <c r="H62" i="42"/>
  <c r="G66" i="44"/>
  <c r="H65" i="42"/>
  <c r="E68" i="44"/>
  <c r="F67" i="42"/>
  <c r="F69" i="44"/>
  <c r="G68" i="42"/>
  <c r="G70" i="44"/>
  <c r="H69" i="42"/>
  <c r="F71"/>
  <c r="F73" i="44"/>
  <c r="G72" i="42"/>
  <c r="G74" i="44"/>
  <c r="H73" i="42"/>
  <c r="E76" i="44"/>
  <c r="F75" i="42"/>
  <c r="F77" i="44"/>
  <c r="G76" i="42"/>
  <c r="G78" i="44"/>
  <c r="H77" i="42"/>
  <c r="F79"/>
  <c r="G11" i="44"/>
  <c r="H10" i="42"/>
  <c r="E12" i="44"/>
  <c r="F11" i="42"/>
  <c r="E13" i="44"/>
  <c r="F12" i="42"/>
  <c r="G14" i="44"/>
  <c r="H13" i="42"/>
  <c r="F15" i="44"/>
  <c r="G14" i="42"/>
  <c r="F16" i="44"/>
  <c r="G15" i="42"/>
  <c r="F17" i="44"/>
  <c r="G16" i="42"/>
  <c r="F18" i="44"/>
  <c r="G17" i="42"/>
  <c r="E19" i="44"/>
  <c r="F18" i="42"/>
  <c r="G20" i="44"/>
  <c r="H19" i="42"/>
  <c r="E21" i="44"/>
  <c r="F20" i="42"/>
  <c r="G22" i="44"/>
  <c r="H21" i="42"/>
  <c r="E23" i="44"/>
  <c r="F22" i="42"/>
  <c r="F24" i="44"/>
  <c r="G23" i="42"/>
  <c r="E25" i="44"/>
  <c r="F24" i="42"/>
  <c r="E26" i="44"/>
  <c r="F25" i="42"/>
  <c r="E28" i="44"/>
  <c r="F27" i="42"/>
  <c r="F29" i="44"/>
  <c r="G28" i="42"/>
  <c r="G30" i="44"/>
  <c r="H29" i="42"/>
  <c r="F31" i="44"/>
  <c r="G30" i="42"/>
  <c r="G32" i="44"/>
  <c r="H31" i="42"/>
  <c r="E35" i="44"/>
  <c r="F34" i="42"/>
  <c r="E37" i="44"/>
  <c r="F36" i="42"/>
  <c r="E38" i="44"/>
  <c r="F37" i="42"/>
  <c r="G39" i="44"/>
  <c r="H38" i="42"/>
  <c r="G41" i="44"/>
  <c r="H40" i="42"/>
  <c r="E43" i="44"/>
  <c r="F42" i="42"/>
  <c r="E44" i="44"/>
  <c r="F43" i="42"/>
  <c r="F47" i="44"/>
  <c r="G46" i="42"/>
  <c r="E48" i="44"/>
  <c r="F47" i="42"/>
  <c r="F51" i="44"/>
  <c r="G50" i="42"/>
  <c r="F52" i="44"/>
  <c r="G51" i="42"/>
  <c r="F53" i="44"/>
  <c r="G52" i="42"/>
  <c r="F55" i="44"/>
  <c r="G54" i="42"/>
  <c r="E56" i="44"/>
  <c r="F55" i="42"/>
  <c r="F57" i="44"/>
  <c r="G56" i="42"/>
  <c r="G58" i="44"/>
  <c r="H57" i="42"/>
  <c r="E60" i="44"/>
  <c r="F59" i="42"/>
  <c r="F61" i="44"/>
  <c r="G60" i="42"/>
  <c r="G62" i="44"/>
  <c r="H61" i="42"/>
  <c r="E64" i="44"/>
  <c r="F63" i="42"/>
  <c r="E65" i="44"/>
  <c r="F64" i="42"/>
  <c r="E67" i="44"/>
  <c r="F66" i="42"/>
  <c r="F68" i="44"/>
  <c r="G67" i="42"/>
  <c r="G69" i="44"/>
  <c r="H68" i="42"/>
  <c r="E71" i="44"/>
  <c r="F70" i="42"/>
  <c r="G71"/>
  <c r="G73" i="44"/>
  <c r="H72" i="42"/>
  <c r="E75" i="44"/>
  <c r="F74" i="42"/>
  <c r="F76" i="44"/>
  <c r="G75" i="42"/>
  <c r="G77" i="44"/>
  <c r="H76" i="42"/>
  <c r="E79" i="44"/>
  <c r="F78" i="42"/>
  <c r="G79"/>
  <c r="F10" i="44"/>
  <c r="G9" i="42"/>
  <c r="F12" i="44"/>
  <c r="G11" i="42"/>
  <c r="F13" i="44"/>
  <c r="G12" i="42"/>
  <c r="G15" i="44"/>
  <c r="H14" i="42"/>
  <c r="G16" i="44"/>
  <c r="H15" i="42"/>
  <c r="G17" i="44"/>
  <c r="H16" i="42"/>
  <c r="G18" i="44"/>
  <c r="H17" i="42"/>
  <c r="F19" i="44"/>
  <c r="G18" i="42"/>
  <c r="F21" i="44"/>
  <c r="G20" i="42"/>
  <c r="F23" i="44"/>
  <c r="G22" i="42"/>
  <c r="G24" i="44"/>
  <c r="H23" i="42"/>
  <c r="F25" i="44"/>
  <c r="G24" i="42"/>
  <c r="F26" i="44"/>
  <c r="G25" i="42"/>
  <c r="E27" i="44"/>
  <c r="F26" i="42"/>
  <c r="F28" i="44"/>
  <c r="G27" i="42"/>
  <c r="G29" i="44"/>
  <c r="H28" i="42"/>
  <c r="G31" i="44"/>
  <c r="H30" i="42"/>
  <c r="E33" i="44"/>
  <c r="F32" i="42"/>
  <c r="E34" i="44"/>
  <c r="F33" i="42"/>
  <c r="F35" i="44"/>
  <c r="G34" i="42"/>
  <c r="E36" i="44"/>
  <c r="F35" i="42"/>
  <c r="F37" i="44"/>
  <c r="G36" i="42"/>
  <c r="F38" i="44"/>
  <c r="G37" i="42"/>
  <c r="E40" i="44"/>
  <c r="F39" i="42"/>
  <c r="E42" i="44"/>
  <c r="F41" i="42"/>
  <c r="F43" i="44"/>
  <c r="G42" i="42"/>
  <c r="F44" i="44"/>
  <c r="G43" i="42"/>
  <c r="E45" i="44"/>
  <c r="F44" i="42"/>
  <c r="E46" i="44"/>
  <c r="F45" i="42"/>
  <c r="G47" i="44"/>
  <c r="H46" i="42"/>
  <c r="F48" i="44"/>
  <c r="G47" i="42"/>
  <c r="E49" i="44"/>
  <c r="F48" i="42"/>
  <c r="E50" i="44"/>
  <c r="F49" i="42"/>
  <c r="G51" i="44"/>
  <c r="H50" i="42"/>
  <c r="G52" i="44"/>
  <c r="H51" i="42"/>
  <c r="G53" i="44"/>
  <c r="H52" i="42"/>
  <c r="E54" i="44"/>
  <c r="E50" i="45" s="1"/>
  <c r="F53" i="42"/>
  <c r="G55" i="44"/>
  <c r="H54" i="42"/>
  <c r="F56" i="44"/>
  <c r="G55" i="42"/>
  <c r="G57" i="44"/>
  <c r="H56" i="42"/>
  <c r="E59" i="44"/>
  <c r="F58" i="42"/>
  <c r="F60" i="44"/>
  <c r="G59" i="42"/>
  <c r="G61" i="44"/>
  <c r="H60" i="42"/>
  <c r="E63" i="44"/>
  <c r="F62" i="42"/>
  <c r="F64" i="44"/>
  <c r="G63" i="42"/>
  <c r="F65" i="44"/>
  <c r="G64" i="42"/>
  <c r="E66" i="44"/>
  <c r="F65" i="42"/>
  <c r="F67" i="44"/>
  <c r="G66" i="42"/>
  <c r="G68" i="44"/>
  <c r="H67" i="42"/>
  <c r="E70" i="44"/>
  <c r="F69" i="42"/>
  <c r="F71" i="44"/>
  <c r="G70" i="42"/>
  <c r="H71"/>
  <c r="E74" i="44"/>
  <c r="F73" i="42"/>
  <c r="F75" i="44"/>
  <c r="G74" i="42"/>
  <c r="G76" i="44"/>
  <c r="H75" i="42"/>
  <c r="E78" i="44"/>
  <c r="F77" i="42"/>
  <c r="F79" i="44"/>
  <c r="G78" i="42"/>
  <c r="H79"/>
  <c r="R44" i="29"/>
  <c r="R63"/>
  <c r="R12"/>
  <c r="R11"/>
  <c r="R19"/>
  <c r="S8"/>
  <c r="S63"/>
  <c r="S31"/>
  <c r="S37"/>
  <c r="S14"/>
  <c r="T44"/>
  <c r="T63"/>
  <c r="T62"/>
  <c r="T11"/>
  <c r="T49"/>
  <c r="L17" i="44" l="1"/>
  <c r="L13"/>
  <c r="M51"/>
  <c r="L50"/>
  <c r="L21"/>
  <c r="M30"/>
  <c r="M31"/>
  <c r="K16"/>
  <c r="M20"/>
  <c r="K17"/>
  <c r="M47"/>
  <c r="K15"/>
  <c r="L52"/>
  <c r="K21"/>
  <c r="M35"/>
  <c r="K41"/>
  <c r="L40"/>
  <c r="L31"/>
  <c r="M39"/>
  <c r="M29"/>
  <c r="L43"/>
  <c r="K14"/>
  <c r="K51"/>
  <c r="M22"/>
  <c r="L35"/>
  <c r="L32"/>
  <c r="M37"/>
  <c r="M36"/>
  <c r="L34"/>
  <c r="L42"/>
  <c r="M45"/>
  <c r="K43"/>
  <c r="K26"/>
  <c r="M18"/>
  <c r="K47"/>
  <c r="M15"/>
  <c r="L22"/>
  <c r="L38"/>
  <c r="M41"/>
  <c r="L37"/>
  <c r="K34"/>
  <c r="K42"/>
  <c r="L45"/>
  <c r="M33"/>
  <c r="M40"/>
  <c r="M44"/>
  <c r="L18"/>
  <c r="M14"/>
  <c r="L15"/>
  <c r="M52"/>
  <c r="K22"/>
  <c r="K38"/>
  <c r="L41"/>
  <c r="K37"/>
  <c r="K36"/>
  <c r="K45"/>
  <c r="M43"/>
  <c r="M26"/>
  <c r="K18"/>
  <c r="L14"/>
  <c r="K13"/>
  <c r="L51"/>
  <c r="K50"/>
  <c r="L33"/>
  <c r="M32"/>
  <c r="L30"/>
  <c r="M34"/>
  <c r="M42"/>
  <c r="L44"/>
  <c r="L26"/>
  <c r="L20"/>
  <c r="L47"/>
  <c r="K52"/>
  <c r="M38"/>
  <c r="K33"/>
  <c r="K40"/>
  <c r="K30"/>
  <c r="K31"/>
  <c r="L39"/>
  <c r="L29"/>
  <c r="K44"/>
  <c r="M16"/>
  <c r="K20"/>
  <c r="M17"/>
  <c r="M13"/>
  <c r="M50"/>
  <c r="M21"/>
  <c r="K35"/>
  <c r="K32"/>
  <c r="L36"/>
  <c r="K39"/>
  <c r="K29"/>
  <c r="L16"/>
  <c r="L23"/>
  <c r="M10"/>
  <c r="K46"/>
  <c r="M65"/>
  <c r="M54"/>
  <c r="K55"/>
  <c r="M67"/>
  <c r="K23"/>
  <c r="L10"/>
  <c r="L65"/>
  <c r="L54"/>
  <c r="M49"/>
  <c r="L67"/>
  <c r="M11"/>
  <c r="K10"/>
  <c r="K65"/>
  <c r="L48"/>
  <c r="M55"/>
  <c r="K19"/>
  <c r="K67"/>
  <c r="L11"/>
  <c r="M64"/>
  <c r="M53"/>
  <c r="K49"/>
  <c r="M25"/>
  <c r="K11"/>
  <c r="L64"/>
  <c r="L53"/>
  <c r="M19"/>
  <c r="L25"/>
  <c r="M12"/>
  <c r="K64"/>
  <c r="M48"/>
  <c r="K53"/>
  <c r="L19"/>
  <c r="K25"/>
  <c r="L12"/>
  <c r="M46"/>
  <c r="K54"/>
  <c r="L49"/>
  <c r="M23"/>
  <c r="K12"/>
  <c r="L46"/>
  <c r="K48"/>
  <c r="L55"/>
  <c r="M66"/>
  <c r="L66"/>
  <c r="K66"/>
  <c r="M61"/>
  <c r="L62"/>
  <c r="L61"/>
  <c r="M63"/>
  <c r="K61"/>
  <c r="L27"/>
  <c r="G318"/>
  <c r="G14" i="45" s="1"/>
  <c r="T17" i="42"/>
  <c r="G334" i="44"/>
  <c r="G30" i="45" s="1"/>
  <c r="T33" i="42"/>
  <c r="G345" i="44"/>
  <c r="G41" i="45" s="1"/>
  <c r="T44" i="42"/>
  <c r="G360" i="44"/>
  <c r="G56" i="45" s="1"/>
  <c r="T59" i="42"/>
  <c r="G371" i="44"/>
  <c r="G67" i="45" s="1"/>
  <c r="T70" i="42"/>
  <c r="F327" i="44"/>
  <c r="F23" i="45" s="1"/>
  <c r="S26" i="42"/>
  <c r="F338" i="44"/>
  <c r="F34" i="45" s="1"/>
  <c r="S37" i="42"/>
  <c r="F350" i="44"/>
  <c r="F46" i="45" s="1"/>
  <c r="S49" i="42"/>
  <c r="F363" i="44"/>
  <c r="S62" i="42"/>
  <c r="F378" i="44"/>
  <c r="F74" i="45" s="1"/>
  <c r="S77" i="42"/>
  <c r="E326" i="44"/>
  <c r="E22" i="45" s="1"/>
  <c r="R25" i="42"/>
  <c r="E344" i="44"/>
  <c r="E40" i="45" s="1"/>
  <c r="R43" i="42"/>
  <c r="E356" i="44"/>
  <c r="E52" i="45" s="1"/>
  <c r="R55" i="42"/>
  <c r="E363" i="44"/>
  <c r="R62" i="42"/>
  <c r="E371" i="44"/>
  <c r="E67" i="45" s="1"/>
  <c r="R70" i="42"/>
  <c r="E374" i="44"/>
  <c r="E70" i="45" s="1"/>
  <c r="R73" i="42"/>
  <c r="E378" i="44"/>
  <c r="E74" i="45" s="1"/>
  <c r="R77" i="42"/>
  <c r="G311" i="44"/>
  <c r="G7" i="45" s="1"/>
  <c r="T10" i="42"/>
  <c r="G315" i="44"/>
  <c r="G11" i="45" s="1"/>
  <c r="T14" i="42"/>
  <c r="G319" i="44"/>
  <c r="G15" i="45" s="1"/>
  <c r="T18" i="42"/>
  <c r="G323" i="44"/>
  <c r="G19" i="45" s="1"/>
  <c r="T22" i="42"/>
  <c r="G327" i="44"/>
  <c r="G23" i="45" s="1"/>
  <c r="T26" i="42"/>
  <c r="G331" i="44"/>
  <c r="G27" i="45" s="1"/>
  <c r="T30" i="42"/>
  <c r="G335" i="44"/>
  <c r="G31" i="45" s="1"/>
  <c r="T34" i="42"/>
  <c r="G339" i="44"/>
  <c r="G35" i="45" s="1"/>
  <c r="T38" i="42"/>
  <c r="G343" i="44"/>
  <c r="G39" i="45" s="1"/>
  <c r="T42" i="42"/>
  <c r="G349" i="44"/>
  <c r="G45" i="45" s="1"/>
  <c r="T48" i="42"/>
  <c r="G357" i="44"/>
  <c r="G53" i="45" s="1"/>
  <c r="T56" i="42"/>
  <c r="G361" i="44"/>
  <c r="G57" i="45" s="1"/>
  <c r="T60" i="42"/>
  <c r="G365" i="44"/>
  <c r="G61" i="45" s="1"/>
  <c r="T64" i="42"/>
  <c r="G368" i="44"/>
  <c r="G64" i="45" s="1"/>
  <c r="T67" i="42"/>
  <c r="T71"/>
  <c r="G375" i="44"/>
  <c r="T74" i="42"/>
  <c r="G379" i="44"/>
  <c r="G75" i="45" s="1"/>
  <c r="T78" i="42"/>
  <c r="F314" i="44"/>
  <c r="F10" i="45" s="1"/>
  <c r="S13" i="42"/>
  <c r="F317" i="44"/>
  <c r="F13" i="45" s="1"/>
  <c r="S16" i="42"/>
  <c r="F320" i="44"/>
  <c r="F16" i="45" s="1"/>
  <c r="S19" i="42"/>
  <c r="F324" i="44"/>
  <c r="F20" i="45" s="1"/>
  <c r="S23" i="42"/>
  <c r="F331" i="44"/>
  <c r="F27" i="45" s="1"/>
  <c r="S30" i="42"/>
  <c r="F335" i="44"/>
  <c r="F31" i="45" s="1"/>
  <c r="S34" i="42"/>
  <c r="F339" i="44"/>
  <c r="F35" i="45" s="1"/>
  <c r="S38" i="42"/>
  <c r="F343" i="44"/>
  <c r="F39" i="45" s="1"/>
  <c r="S42" i="42"/>
  <c r="F347" i="44"/>
  <c r="F43" i="45" s="1"/>
  <c r="S46" i="42"/>
  <c r="F351" i="44"/>
  <c r="F47" i="45" s="1"/>
  <c r="S50" i="42"/>
  <c r="F356" i="44"/>
  <c r="L319" s="1"/>
  <c r="S55" i="42"/>
  <c r="F360" i="44"/>
  <c r="F56" i="45" s="1"/>
  <c r="S59" i="42"/>
  <c r="F364" i="44"/>
  <c r="F60" i="45" s="1"/>
  <c r="S63" i="42"/>
  <c r="F368" i="44"/>
  <c r="F64" i="45" s="1"/>
  <c r="S67" i="42"/>
  <c r="S71"/>
  <c r="F375" i="44"/>
  <c r="L310" s="1"/>
  <c r="S74" i="42"/>
  <c r="F379" i="44"/>
  <c r="F75" i="45" s="1"/>
  <c r="S78" i="42"/>
  <c r="E311" i="44"/>
  <c r="E7" i="45" s="1"/>
  <c r="R10" i="42"/>
  <c r="E315" i="44"/>
  <c r="E11" i="45" s="1"/>
  <c r="R14" i="42"/>
  <c r="E319" i="44"/>
  <c r="E15" i="45" s="1"/>
  <c r="R18" i="42"/>
  <c r="E323" i="44"/>
  <c r="E19" i="45" s="1"/>
  <c r="R22" i="42"/>
  <c r="E327" i="44"/>
  <c r="E23" i="45" s="1"/>
  <c r="R26" i="42"/>
  <c r="E331" i="44"/>
  <c r="E27" i="45" s="1"/>
  <c r="R30" i="42"/>
  <c r="E335" i="44"/>
  <c r="E31" i="45" s="1"/>
  <c r="R34" i="42"/>
  <c r="E339" i="44"/>
  <c r="E35" i="45" s="1"/>
  <c r="R38" i="42"/>
  <c r="E342" i="44"/>
  <c r="E38" i="45" s="1"/>
  <c r="R41" i="42"/>
  <c r="E345" i="44"/>
  <c r="E41" i="45" s="1"/>
  <c r="R44" i="42"/>
  <c r="E351" i="44"/>
  <c r="E47" i="45" s="1"/>
  <c r="R50" i="42"/>
  <c r="E357" i="44"/>
  <c r="E53" i="45" s="1"/>
  <c r="R56" i="42"/>
  <c r="E360" i="44"/>
  <c r="E56" i="45" s="1"/>
  <c r="R59" i="42"/>
  <c r="E364" i="44"/>
  <c r="E60" i="45" s="1"/>
  <c r="R63" i="42"/>
  <c r="E368" i="44"/>
  <c r="E64" i="45" s="1"/>
  <c r="R67" i="42"/>
  <c r="R71"/>
  <c r="E375" i="44"/>
  <c r="K310" s="1"/>
  <c r="R74" i="42"/>
  <c r="E379" i="44"/>
  <c r="E75" i="45" s="1"/>
  <c r="R78" i="42"/>
  <c r="G314" i="44"/>
  <c r="G10" i="45" s="1"/>
  <c r="T13" i="42"/>
  <c r="G326" i="44"/>
  <c r="G22" i="45" s="1"/>
  <c r="T25" i="42"/>
  <c r="G338" i="44"/>
  <c r="G34" i="45" s="1"/>
  <c r="T37" i="42"/>
  <c r="G348" i="44"/>
  <c r="G44" i="45" s="1"/>
  <c r="T47" i="42"/>
  <c r="G364" i="44"/>
  <c r="G60" i="45" s="1"/>
  <c r="T63" i="42"/>
  <c r="G374" i="44"/>
  <c r="G70" i="45" s="1"/>
  <c r="T73" i="42"/>
  <c r="F313" i="44"/>
  <c r="F9" i="45" s="1"/>
  <c r="S12" i="42"/>
  <c r="F323" i="44"/>
  <c r="F19" i="45" s="1"/>
  <c r="S22" i="42"/>
  <c r="F334" i="44"/>
  <c r="F30" i="45" s="1"/>
  <c r="S33" i="42"/>
  <c r="F346" i="44"/>
  <c r="F42" i="45" s="1"/>
  <c r="S45" i="42"/>
  <c r="F359" i="44"/>
  <c r="L353" s="1"/>
  <c r="S58" i="42"/>
  <c r="F371" i="44"/>
  <c r="F67" i="45" s="1"/>
  <c r="S70" i="42"/>
  <c r="E318" i="44"/>
  <c r="E14" i="45" s="1"/>
  <c r="R17" i="42"/>
  <c r="E330" i="44"/>
  <c r="E26" i="45" s="1"/>
  <c r="R29" i="42"/>
  <c r="E338" i="44"/>
  <c r="E34" i="45" s="1"/>
  <c r="R37" i="42"/>
  <c r="E347" i="44"/>
  <c r="E43" i="45" s="1"/>
  <c r="R46" i="42"/>
  <c r="E359" i="44"/>
  <c r="K353" s="1"/>
  <c r="R58" i="42"/>
  <c r="G312" i="44"/>
  <c r="G8" i="45" s="1"/>
  <c r="T11" i="42"/>
  <c r="G316" i="44"/>
  <c r="G12" i="45" s="1"/>
  <c r="T15" i="42"/>
  <c r="G320" i="44"/>
  <c r="G16" i="45" s="1"/>
  <c r="T19" i="42"/>
  <c r="G324" i="44"/>
  <c r="G20" i="45" s="1"/>
  <c r="T23" i="42"/>
  <c r="G328" i="44"/>
  <c r="G24" i="45" s="1"/>
  <c r="T27" i="42"/>
  <c r="G332" i="44"/>
  <c r="G28" i="45" s="1"/>
  <c r="T31" i="42"/>
  <c r="G336" i="44"/>
  <c r="G32" i="45" s="1"/>
  <c r="T35" i="42"/>
  <c r="G340" i="44"/>
  <c r="G36" i="45" s="1"/>
  <c r="T39" i="42"/>
  <c r="G346" i="44"/>
  <c r="G42" i="45" s="1"/>
  <c r="T45" i="42"/>
  <c r="G350" i="44"/>
  <c r="G46" i="45" s="1"/>
  <c r="T49" i="42"/>
  <c r="G355" i="44"/>
  <c r="G51" i="45" s="1"/>
  <c r="T54" i="42"/>
  <c r="G358" i="44"/>
  <c r="M355" s="1"/>
  <c r="T57" i="42"/>
  <c r="G362" i="44"/>
  <c r="G58" i="45" s="1"/>
  <c r="T61" i="42"/>
  <c r="G369" i="44"/>
  <c r="G65" i="45" s="1"/>
  <c r="T68" i="42"/>
  <c r="G376" i="44"/>
  <c r="T75" i="42"/>
  <c r="T65" i="29"/>
  <c r="M367" i="44"/>
  <c r="T79" i="42"/>
  <c r="F311" i="44"/>
  <c r="F7" i="45" s="1"/>
  <c r="S10" i="42"/>
  <c r="F315" i="44"/>
  <c r="F11" i="45" s="1"/>
  <c r="S14" i="42"/>
  <c r="F318" i="44"/>
  <c r="F14" i="45" s="1"/>
  <c r="S17" i="42"/>
  <c r="F321" i="44"/>
  <c r="F17" i="45" s="1"/>
  <c r="S20" i="42"/>
  <c r="F325" i="44"/>
  <c r="F21" i="45" s="1"/>
  <c r="S24" i="42"/>
  <c r="F328" i="44"/>
  <c r="F24" i="45" s="1"/>
  <c r="S27" i="42"/>
  <c r="F332" i="44"/>
  <c r="F28" i="45" s="1"/>
  <c r="S31" i="42"/>
  <c r="F336" i="44"/>
  <c r="F32" i="45" s="1"/>
  <c r="S35" i="42"/>
  <c r="F340" i="44"/>
  <c r="F36" i="45" s="1"/>
  <c r="S39" i="42"/>
  <c r="F344" i="44"/>
  <c r="F40" i="45" s="1"/>
  <c r="S43" i="42"/>
  <c r="F348" i="44"/>
  <c r="F44" i="45" s="1"/>
  <c r="S47" i="42"/>
  <c r="F357" i="44"/>
  <c r="F53" i="45" s="1"/>
  <c r="S56" i="42"/>
  <c r="F361" i="44"/>
  <c r="F57" i="45" s="1"/>
  <c r="S60" i="42"/>
  <c r="F365" i="44"/>
  <c r="F61" i="45" s="1"/>
  <c r="S64" i="42"/>
  <c r="F369" i="44"/>
  <c r="F65" i="45" s="1"/>
  <c r="S68" i="42"/>
  <c r="F373" i="44"/>
  <c r="L346" s="1"/>
  <c r="S72" i="42"/>
  <c r="F376" i="44"/>
  <c r="S75" i="42"/>
  <c r="S65" i="29"/>
  <c r="L367" i="44"/>
  <c r="S79" i="42"/>
  <c r="E312" i="44"/>
  <c r="E8" i="45" s="1"/>
  <c r="R11" i="42"/>
  <c r="E316" i="44"/>
  <c r="E12" i="45" s="1"/>
  <c r="R15" i="42"/>
  <c r="E320" i="44"/>
  <c r="E16" i="45" s="1"/>
  <c r="R19" i="42"/>
  <c r="E324" i="44"/>
  <c r="E20" i="45" s="1"/>
  <c r="R23" i="42"/>
  <c r="E328" i="44"/>
  <c r="E24" i="45" s="1"/>
  <c r="R27" i="42"/>
  <c r="E332" i="44"/>
  <c r="E28" i="45" s="1"/>
  <c r="R31" i="42"/>
  <c r="E336" i="44"/>
  <c r="E32" i="45" s="1"/>
  <c r="R35" i="42"/>
  <c r="E343" i="44"/>
  <c r="E39" i="45" s="1"/>
  <c r="R42" i="42"/>
  <c r="E348" i="44"/>
  <c r="E44" i="45" s="1"/>
  <c r="R47" i="42"/>
  <c r="E358" i="44"/>
  <c r="K355" s="1"/>
  <c r="R57" i="42"/>
  <c r="E361" i="44"/>
  <c r="K348" s="1"/>
  <c r="R60" i="42"/>
  <c r="E365" i="44"/>
  <c r="E61" i="45" s="1"/>
  <c r="R64" i="42"/>
  <c r="E369" i="44"/>
  <c r="E65" i="45" s="1"/>
  <c r="R68" i="42"/>
  <c r="E376" i="44"/>
  <c r="R75" i="42"/>
  <c r="R65" i="29"/>
  <c r="K367" i="44"/>
  <c r="R79" i="42"/>
  <c r="G310" i="44"/>
  <c r="G6" i="45" s="1"/>
  <c r="T9" i="42"/>
  <c r="G322" i="44"/>
  <c r="G18" i="45" s="1"/>
  <c r="T21" i="42"/>
  <c r="G330" i="44"/>
  <c r="G26" i="45" s="1"/>
  <c r="T29" i="42"/>
  <c r="G342" i="44"/>
  <c r="G38" i="45" s="1"/>
  <c r="T41" i="42"/>
  <c r="G356" i="44"/>
  <c r="G52" i="45" s="1"/>
  <c r="T55" i="42"/>
  <c r="G367" i="44"/>
  <c r="G63" i="45" s="1"/>
  <c r="T66" i="42"/>
  <c r="G378" i="44"/>
  <c r="G74" i="45" s="1"/>
  <c r="T77" i="42"/>
  <c r="F310" i="44"/>
  <c r="F6" i="45" s="1"/>
  <c r="S9" i="42"/>
  <c r="F319" i="44"/>
  <c r="F15" i="45" s="1"/>
  <c r="S18" i="42"/>
  <c r="F330" i="44"/>
  <c r="F26" i="45" s="1"/>
  <c r="S29" i="42"/>
  <c r="F342" i="44"/>
  <c r="F38" i="45" s="1"/>
  <c r="S41" i="42"/>
  <c r="F355" i="44"/>
  <c r="F51" i="45" s="1"/>
  <c r="S54" i="42"/>
  <c r="F367" i="44"/>
  <c r="F63" i="45" s="1"/>
  <c r="S66" i="42"/>
  <c r="E314" i="44"/>
  <c r="E10" i="45" s="1"/>
  <c r="R13" i="42"/>
  <c r="E322" i="44"/>
  <c r="E18" i="45" s="1"/>
  <c r="R21" i="42"/>
  <c r="E334" i="44"/>
  <c r="E30" i="45" s="1"/>
  <c r="R33" i="42"/>
  <c r="E341" i="44"/>
  <c r="E37" i="45" s="1"/>
  <c r="R40" i="42"/>
  <c r="E350" i="44"/>
  <c r="E46" i="45" s="1"/>
  <c r="R49" i="42"/>
  <c r="E367" i="44"/>
  <c r="E63" i="45" s="1"/>
  <c r="R66" i="42"/>
  <c r="G313" i="44"/>
  <c r="G9" i="45" s="1"/>
  <c r="T12" i="42"/>
  <c r="G317" i="44"/>
  <c r="G13" i="45" s="1"/>
  <c r="T16" i="42"/>
  <c r="G321" i="44"/>
  <c r="G17" i="45" s="1"/>
  <c r="T20" i="42"/>
  <c r="G325" i="44"/>
  <c r="G21" i="45" s="1"/>
  <c r="T24" i="42"/>
  <c r="G329" i="44"/>
  <c r="G25" i="45" s="1"/>
  <c r="T28" i="42"/>
  <c r="G333" i="44"/>
  <c r="G29" i="45" s="1"/>
  <c r="T32" i="42"/>
  <c r="G337" i="44"/>
  <c r="G33" i="45" s="1"/>
  <c r="T36" i="42"/>
  <c r="G341" i="44"/>
  <c r="G37" i="45" s="1"/>
  <c r="T40" i="42"/>
  <c r="G344" i="44"/>
  <c r="G40" i="45" s="1"/>
  <c r="T43" i="42"/>
  <c r="G347" i="44"/>
  <c r="G43" i="45" s="1"/>
  <c r="T46" i="42"/>
  <c r="G351" i="44"/>
  <c r="G47" i="45" s="1"/>
  <c r="T50" i="42"/>
  <c r="T17" i="29"/>
  <c r="G359" i="44"/>
  <c r="G55" i="45" s="1"/>
  <c r="T58" i="42"/>
  <c r="G363" i="44"/>
  <c r="T62" i="42"/>
  <c r="G366" i="44"/>
  <c r="T65" i="42"/>
  <c r="G370" i="44"/>
  <c r="G66" i="45" s="1"/>
  <c r="T69" i="42"/>
  <c r="G373" i="44"/>
  <c r="T72" i="42"/>
  <c r="G377" i="44"/>
  <c r="G73" i="45" s="1"/>
  <c r="T76" i="42"/>
  <c r="G381" i="44"/>
  <c r="G77" i="45" s="1"/>
  <c r="T80" i="42"/>
  <c r="F312" i="44"/>
  <c r="F8" i="45" s="1"/>
  <c r="S11" i="42"/>
  <c r="F316" i="44"/>
  <c r="F12" i="45" s="1"/>
  <c r="S15" i="42"/>
  <c r="S29" i="29"/>
  <c r="F322" i="44"/>
  <c r="F18" i="45" s="1"/>
  <c r="S21" i="42"/>
  <c r="F326" i="44"/>
  <c r="F22" i="45" s="1"/>
  <c r="S25" i="42"/>
  <c r="F329" i="44"/>
  <c r="F25" i="45" s="1"/>
  <c r="S28" i="42"/>
  <c r="F333" i="44"/>
  <c r="F29" i="45" s="1"/>
  <c r="S32" i="42"/>
  <c r="F337" i="44"/>
  <c r="F33" i="45" s="1"/>
  <c r="S36" i="42"/>
  <c r="F341" i="44"/>
  <c r="F37" i="45" s="1"/>
  <c r="S40" i="42"/>
  <c r="F345" i="44"/>
  <c r="F41" i="45" s="1"/>
  <c r="S44" i="42"/>
  <c r="F349" i="44"/>
  <c r="F45" i="45" s="1"/>
  <c r="S48" i="42"/>
  <c r="F358" i="44"/>
  <c r="F54" i="45" s="1"/>
  <c r="S57" i="42"/>
  <c r="F362" i="44"/>
  <c r="F58" i="45" s="1"/>
  <c r="S61" i="42"/>
  <c r="F366" i="44"/>
  <c r="S65" i="42"/>
  <c r="F370" i="44"/>
  <c r="F66" i="45" s="1"/>
  <c r="S69" i="42"/>
  <c r="F374" i="44"/>
  <c r="F70" i="45" s="1"/>
  <c r="S73" i="42"/>
  <c r="F377" i="44"/>
  <c r="F73" i="45" s="1"/>
  <c r="S76" i="42"/>
  <c r="F381" i="44"/>
  <c r="F77" i="45" s="1"/>
  <c r="S80" i="42"/>
  <c r="E313" i="44"/>
  <c r="E9" i="45" s="1"/>
  <c r="R12" i="42"/>
  <c r="E317" i="44"/>
  <c r="E13" i="45" s="1"/>
  <c r="R16" i="42"/>
  <c r="E321" i="44"/>
  <c r="E17" i="45" s="1"/>
  <c r="R20" i="42"/>
  <c r="E325" i="44"/>
  <c r="E21" i="45" s="1"/>
  <c r="R24" i="42"/>
  <c r="E329" i="44"/>
  <c r="E25" i="45" s="1"/>
  <c r="R28" i="42"/>
  <c r="E333" i="44"/>
  <c r="E29" i="45" s="1"/>
  <c r="R32" i="42"/>
  <c r="E337" i="44"/>
  <c r="E33" i="45" s="1"/>
  <c r="R36" i="42"/>
  <c r="E340" i="44"/>
  <c r="E36" i="45" s="1"/>
  <c r="R39" i="42"/>
  <c r="R49" i="29"/>
  <c r="E346" i="44"/>
  <c r="E42" i="45" s="1"/>
  <c r="R45" i="42"/>
  <c r="E349" i="44"/>
  <c r="E45" i="45" s="1"/>
  <c r="R48" i="42"/>
  <c r="R51" i="29"/>
  <c r="E362" i="44"/>
  <c r="E58" i="45" s="1"/>
  <c r="R61" i="42"/>
  <c r="E366" i="44"/>
  <c r="R65" i="42"/>
  <c r="E370" i="44"/>
  <c r="E66" i="45" s="1"/>
  <c r="R69" i="42"/>
  <c r="E373" i="44"/>
  <c r="R72" i="42"/>
  <c r="E377" i="44"/>
  <c r="E73" i="45" s="1"/>
  <c r="R76" i="42"/>
  <c r="E381" i="44"/>
  <c r="E77" i="45" s="1"/>
  <c r="R80" i="42"/>
  <c r="K63" i="44"/>
  <c r="M27"/>
  <c r="L60"/>
  <c r="L63"/>
  <c r="K60"/>
  <c r="K27"/>
  <c r="L24"/>
  <c r="M60"/>
  <c r="K24"/>
  <c r="M62"/>
  <c r="M24"/>
  <c r="K62"/>
  <c r="T16" i="29"/>
  <c r="T52"/>
  <c r="S27"/>
  <c r="S38"/>
  <c r="S23"/>
  <c r="T12"/>
  <c r="T53"/>
  <c r="S42"/>
  <c r="S28"/>
  <c r="S36"/>
  <c r="S9"/>
  <c r="R48"/>
  <c r="R16"/>
  <c r="R46"/>
  <c r="R47"/>
  <c r="T27"/>
  <c r="T38"/>
  <c r="S13"/>
  <c r="S62"/>
  <c r="R41"/>
  <c r="R40"/>
  <c r="R30"/>
  <c r="R21"/>
  <c r="T41"/>
  <c r="T40"/>
  <c r="T34"/>
  <c r="T30"/>
  <c r="T31"/>
  <c r="T19"/>
  <c r="T48"/>
  <c r="T9"/>
  <c r="S48"/>
  <c r="S11"/>
  <c r="S16"/>
  <c r="S51"/>
  <c r="R42"/>
  <c r="R37"/>
  <c r="R28"/>
  <c r="R33"/>
  <c r="AE53" i="42"/>
  <c r="AD53"/>
  <c r="R8" i="29"/>
  <c r="R23"/>
  <c r="T14"/>
  <c r="T10"/>
  <c r="S20"/>
  <c r="R34"/>
  <c r="T42"/>
  <c r="T37"/>
  <c r="T28"/>
  <c r="T33"/>
  <c r="T47"/>
  <c r="T51"/>
  <c r="T46"/>
  <c r="T21"/>
  <c r="S24"/>
  <c r="S41"/>
  <c r="S43"/>
  <c r="S40"/>
  <c r="S32"/>
  <c r="S34"/>
  <c r="S35"/>
  <c r="S30"/>
  <c r="S39"/>
  <c r="S33"/>
  <c r="S50"/>
  <c r="S45"/>
  <c r="S18"/>
  <c r="S17"/>
  <c r="S52"/>
  <c r="R24"/>
  <c r="R43"/>
  <c r="R32"/>
  <c r="R35"/>
  <c r="R36"/>
  <c r="R20"/>
  <c r="R50"/>
  <c r="R13"/>
  <c r="R45"/>
  <c r="R15"/>
  <c r="R18"/>
  <c r="R17"/>
  <c r="R53"/>
  <c r="R52"/>
  <c r="R62"/>
  <c r="R10"/>
  <c r="T29"/>
  <c r="T39"/>
  <c r="S15"/>
  <c r="S53"/>
  <c r="R31"/>
  <c r="T24"/>
  <c r="T43"/>
  <c r="T32"/>
  <c r="T35"/>
  <c r="T36"/>
  <c r="T20"/>
  <c r="T50"/>
  <c r="T13"/>
  <c r="T45"/>
  <c r="T15"/>
  <c r="T18"/>
  <c r="T8"/>
  <c r="T23"/>
  <c r="S19"/>
  <c r="S49"/>
  <c r="S12"/>
  <c r="S47"/>
  <c r="S46"/>
  <c r="S44"/>
  <c r="S10"/>
  <c r="S21"/>
  <c r="R14"/>
  <c r="R27"/>
  <c r="R29"/>
  <c r="R38"/>
  <c r="R39"/>
  <c r="R9"/>
  <c r="M20" i="45" l="1"/>
  <c r="L56"/>
  <c r="L57"/>
  <c r="L62"/>
  <c r="L15"/>
  <c r="M15"/>
  <c r="K15"/>
  <c r="L50"/>
  <c r="L19"/>
  <c r="L32"/>
  <c r="M46"/>
  <c r="M12"/>
  <c r="M34"/>
  <c r="L34"/>
  <c r="N34" s="1"/>
  <c r="M14"/>
  <c r="L28"/>
  <c r="K10"/>
  <c r="M26"/>
  <c r="E57"/>
  <c r="E54"/>
  <c r="E55"/>
  <c r="M56"/>
  <c r="K62"/>
  <c r="K44"/>
  <c r="K49"/>
  <c r="L21"/>
  <c r="L49"/>
  <c r="K7"/>
  <c r="M51"/>
  <c r="M7"/>
  <c r="L61"/>
  <c r="K51"/>
  <c r="L12"/>
  <c r="N12" s="1"/>
  <c r="K28"/>
  <c r="M9"/>
  <c r="K40"/>
  <c r="M28"/>
  <c r="K9"/>
  <c r="L11"/>
  <c r="K30"/>
  <c r="K22"/>
  <c r="L36"/>
  <c r="L48"/>
  <c r="L13"/>
  <c r="G54"/>
  <c r="F55"/>
  <c r="F52"/>
  <c r="L63"/>
  <c r="M63"/>
  <c r="K63"/>
  <c r="L354" i="44"/>
  <c r="K354"/>
  <c r="K50" i="45" s="1"/>
  <c r="K319" i="44"/>
  <c r="K325"/>
  <c r="K21" i="45" s="1"/>
  <c r="M348" i="44"/>
  <c r="M44" i="45" s="1"/>
  <c r="K312" i="44"/>
  <c r="M325"/>
  <c r="M21" i="45" s="1"/>
  <c r="K346" i="44"/>
  <c r="K364"/>
  <c r="M346"/>
  <c r="M364"/>
  <c r="M353"/>
  <c r="M49" i="45" s="1"/>
  <c r="M310" i="44"/>
  <c r="M323"/>
  <c r="M19" i="45" s="1"/>
  <c r="L325" i="44"/>
  <c r="M349"/>
  <c r="M45" i="45" s="1"/>
  <c r="L323" i="44"/>
  <c r="K365"/>
  <c r="K61" i="45" s="1"/>
  <c r="M319" i="44"/>
  <c r="K349"/>
  <c r="K45" i="45" s="1"/>
  <c r="M354" i="44"/>
  <c r="M50" i="45" s="1"/>
  <c r="L355" i="44"/>
  <c r="L51" i="45" s="1"/>
  <c r="N51" s="1"/>
  <c r="L365" i="44"/>
  <c r="L312"/>
  <c r="L348"/>
  <c r="L44" i="45" s="1"/>
  <c r="N44" s="1"/>
  <c r="L364" i="44"/>
  <c r="M311"/>
  <c r="M312"/>
  <c r="K311"/>
  <c r="L311"/>
  <c r="L7" i="45" s="1"/>
  <c r="N7" s="1"/>
  <c r="M365" i="44"/>
  <c r="M61" i="45" s="1"/>
  <c r="L349" i="44"/>
  <c r="L45" i="45" s="1"/>
  <c r="N45" s="1"/>
  <c r="K366" i="44"/>
  <c r="K323"/>
  <c r="K19" i="45" s="1"/>
  <c r="AE61" i="42"/>
  <c r="AD65"/>
  <c r="AE73"/>
  <c r="AE39"/>
  <c r="L366" i="44"/>
  <c r="L343"/>
  <c r="L39" i="45" s="1"/>
  <c r="K314" i="44"/>
  <c r="K333"/>
  <c r="K29" i="45" s="1"/>
  <c r="K336" i="44"/>
  <c r="K32" i="45" s="1"/>
  <c r="L344" i="44"/>
  <c r="L40" i="45" s="1"/>
  <c r="M345" i="44"/>
  <c r="M41" i="45" s="1"/>
  <c r="K341" i="44"/>
  <c r="K37" i="45" s="1"/>
  <c r="K316" i="44"/>
  <c r="K12" i="45" s="1"/>
  <c r="L320" i="44"/>
  <c r="L16" i="45" s="1"/>
  <c r="L352" i="44"/>
  <c r="M327"/>
  <c r="M23" i="45" s="1"/>
  <c r="M317" i="44"/>
  <c r="M13" i="45" s="1"/>
  <c r="M340" i="44"/>
  <c r="M36" i="45" s="1"/>
  <c r="K324" i="44"/>
  <c r="K20" i="45" s="1"/>
  <c r="K321" i="44"/>
  <c r="K17" i="45" s="1"/>
  <c r="K361" i="44"/>
  <c r="K57" i="45" s="1"/>
  <c r="K360" i="44"/>
  <c r="K56" i="45" s="1"/>
  <c r="K339" i="44"/>
  <c r="K35" i="45" s="1"/>
  <c r="L324" i="44"/>
  <c r="L20" i="45" s="1"/>
  <c r="N20" s="1"/>
  <c r="L317" i="44"/>
  <c r="L322"/>
  <c r="L18" i="45" s="1"/>
  <c r="L361" i="44"/>
  <c r="M320"/>
  <c r="M16" i="45" s="1"/>
  <c r="M351" i="44"/>
  <c r="M47" i="45" s="1"/>
  <c r="M335" i="44"/>
  <c r="M31" i="45" s="1"/>
  <c r="M330" i="44"/>
  <c r="M344"/>
  <c r="M40" i="45" s="1"/>
  <c r="K318" i="44"/>
  <c r="K14" i="45" s="1"/>
  <c r="K345" i="44"/>
  <c r="K41" i="45" s="1"/>
  <c r="L338" i="44"/>
  <c r="L326"/>
  <c r="L22" i="45" s="1"/>
  <c r="M350" i="44"/>
  <c r="M337"/>
  <c r="M33" i="45" s="1"/>
  <c r="AD51" i="42"/>
  <c r="L351" i="44"/>
  <c r="L47" i="45" s="1"/>
  <c r="N47" s="1"/>
  <c r="L333" i="44"/>
  <c r="L29" i="45" s="1"/>
  <c r="L330" i="44"/>
  <c r="L26" i="45" s="1"/>
  <c r="N26" s="1"/>
  <c r="L329" i="44"/>
  <c r="L25" i="45" s="1"/>
  <c r="K317" i="44"/>
  <c r="K13" i="45" s="1"/>
  <c r="K343" i="44"/>
  <c r="K39" i="45" s="1"/>
  <c r="M362" i="44"/>
  <c r="M58" i="45" s="1"/>
  <c r="M313" i="44"/>
  <c r="M333"/>
  <c r="M29" i="45" s="1"/>
  <c r="M336" i="44"/>
  <c r="M32" i="45" s="1"/>
  <c r="M343" i="44"/>
  <c r="M39" i="45" s="1"/>
  <c r="K347" i="44"/>
  <c r="K43" i="45" s="1"/>
  <c r="K338" i="44"/>
  <c r="K34" i="45" s="1"/>
  <c r="K326" i="44"/>
  <c r="K320"/>
  <c r="K16" i="45" s="1"/>
  <c r="K350" i="44"/>
  <c r="K46" i="45" s="1"/>
  <c r="K331" i="44"/>
  <c r="K27" i="45" s="1"/>
  <c r="K313" i="44"/>
  <c r="L342"/>
  <c r="L38" i="45" s="1"/>
  <c r="M324" i="44"/>
  <c r="K352"/>
  <c r="K48" i="45" s="1"/>
  <c r="K332" i="44"/>
  <c r="K342"/>
  <c r="K38" i="45" s="1"/>
  <c r="M318" i="44"/>
  <c r="M321"/>
  <c r="M17" i="45" s="1"/>
  <c r="M332" i="44"/>
  <c r="M342"/>
  <c r="M38" i="45" s="1"/>
  <c r="K334" i="44"/>
  <c r="L313"/>
  <c r="L9" i="45" s="1"/>
  <c r="N9" s="1"/>
  <c r="L340" i="44"/>
  <c r="M314"/>
  <c r="M10" i="45" s="1"/>
  <c r="K327" i="44"/>
  <c r="K23" i="45" s="1"/>
  <c r="K315" i="44"/>
  <c r="K11" i="45" s="1"/>
  <c r="K340" i="44"/>
  <c r="K36" i="45" s="1"/>
  <c r="K329" i="44"/>
  <c r="K25" i="45" s="1"/>
  <c r="L327" i="44"/>
  <c r="L23" i="45" s="1"/>
  <c r="L347" i="44"/>
  <c r="L43" i="45" s="1"/>
  <c r="L336" i="44"/>
  <c r="L345"/>
  <c r="L41" i="45" s="1"/>
  <c r="N41" s="1"/>
  <c r="M366" i="44"/>
  <c r="M62" i="45" s="1"/>
  <c r="M352" i="44"/>
  <c r="M48" i="45" s="1"/>
  <c r="M341" i="44"/>
  <c r="M37" i="45" s="1"/>
  <c r="M331" i="44"/>
  <c r="M27" i="45" s="1"/>
  <c r="M316" i="44"/>
  <c r="K351"/>
  <c r="K47" i="45" s="1"/>
  <c r="L318" i="44"/>
  <c r="L14" i="45" s="1"/>
  <c r="N14" s="1"/>
  <c r="L341" i="44"/>
  <c r="L37" i="45" s="1"/>
  <c r="N37" s="1"/>
  <c r="M315" i="44"/>
  <c r="M11" i="45" s="1"/>
  <c r="M334" i="44"/>
  <c r="M30" i="45" s="1"/>
  <c r="L332" i="44"/>
  <c r="L339"/>
  <c r="L35" i="45" s="1"/>
  <c r="M329" i="44"/>
  <c r="M25" i="45" s="1"/>
  <c r="K362" i="44"/>
  <c r="K58" i="45" s="1"/>
  <c r="K335" i="44"/>
  <c r="K31" i="45" s="1"/>
  <c r="K330" i="44"/>
  <c r="K26" i="45" s="1"/>
  <c r="K344" i="44"/>
  <c r="L362"/>
  <c r="L58" i="45" s="1"/>
  <c r="N58" s="1"/>
  <c r="L315" i="44"/>
  <c r="L335"/>
  <c r="L31" i="45" s="1"/>
  <c r="N31" s="1"/>
  <c r="L337" i="44"/>
  <c r="L33" i="45" s="1"/>
  <c r="N33" s="1"/>
  <c r="M347" i="44"/>
  <c r="M43" i="45" s="1"/>
  <c r="M322" i="44"/>
  <c r="M18" i="45" s="1"/>
  <c r="M361" i="44"/>
  <c r="M57" i="45" s="1"/>
  <c r="M360" i="44"/>
  <c r="M339"/>
  <c r="M35" i="45" s="1"/>
  <c r="K322" i="44"/>
  <c r="K18" i="45" s="1"/>
  <c r="K337" i="44"/>
  <c r="K33" i="45" s="1"/>
  <c r="L350" i="44"/>
  <c r="L46" i="45" s="1"/>
  <c r="N46" s="1"/>
  <c r="L331" i="44"/>
  <c r="L27" i="45" s="1"/>
  <c r="N27" s="1"/>
  <c r="M338" i="44"/>
  <c r="M326"/>
  <c r="M22" i="45" s="1"/>
  <c r="L314" i="44"/>
  <c r="L10" i="45" s="1"/>
  <c r="L321" i="44"/>
  <c r="L17" i="45" s="1"/>
  <c r="N17" s="1"/>
  <c r="L360" i="44"/>
  <c r="L334"/>
  <c r="L30" i="45" s="1"/>
  <c r="N30" s="1"/>
  <c r="L316" i="44"/>
  <c r="AD25" i="42"/>
  <c r="AD30"/>
  <c r="AD24"/>
  <c r="AE57"/>
  <c r="AD49"/>
  <c r="AE47"/>
  <c r="AD44"/>
  <c r="AE67"/>
  <c r="AE66"/>
  <c r="AD54"/>
  <c r="AD68"/>
  <c r="AE54"/>
  <c r="AE59"/>
  <c r="AD66"/>
  <c r="AD47"/>
  <c r="AD39"/>
  <c r="AD33"/>
  <c r="AD32"/>
  <c r="AD60"/>
  <c r="AD46"/>
  <c r="AE63"/>
  <c r="AD67"/>
  <c r="AE34"/>
  <c r="AD71"/>
  <c r="AD64"/>
  <c r="AD38"/>
  <c r="AE70"/>
  <c r="AE37"/>
  <c r="AE51"/>
  <c r="AD63"/>
  <c r="AD69"/>
  <c r="AD40"/>
  <c r="AD35"/>
  <c r="AE35"/>
  <c r="AE32"/>
  <c r="AD36"/>
  <c r="AD75"/>
  <c r="AE64"/>
  <c r="AE68"/>
  <c r="AD37"/>
  <c r="AD70"/>
  <c r="AD45"/>
  <c r="AE71"/>
  <c r="AD56"/>
  <c r="AE30"/>
  <c r="AD55"/>
  <c r="AE46"/>
  <c r="AD74"/>
  <c r="AD42"/>
  <c r="AD73"/>
  <c r="AD59"/>
  <c r="AE60"/>
  <c r="AE48"/>
  <c r="AE41"/>
  <c r="AE38"/>
  <c r="AD61"/>
  <c r="AE24"/>
  <c r="AD50"/>
  <c r="AE75"/>
  <c r="AE65"/>
  <c r="E141" i="44" s="1"/>
  <c r="E62" i="45" s="1"/>
  <c r="AE56" i="42"/>
  <c r="AE36"/>
  <c r="AE50"/>
  <c r="AD62"/>
  <c r="AE55"/>
  <c r="AD31"/>
  <c r="AD43"/>
  <c r="AE33"/>
  <c r="AE43"/>
  <c r="AE69"/>
  <c r="AE31"/>
  <c r="AD41"/>
  <c r="AE74"/>
  <c r="AE25"/>
  <c r="AE44"/>
  <c r="AD48"/>
  <c r="AE40"/>
  <c r="AE79"/>
  <c r="AD79"/>
  <c r="AD23"/>
  <c r="AE23"/>
  <c r="AD57"/>
  <c r="AE49"/>
  <c r="AE45"/>
  <c r="AD34"/>
  <c r="AD26"/>
  <c r="AE26"/>
  <c r="AD18"/>
  <c r="AE18"/>
  <c r="AE10"/>
  <c r="AD10"/>
  <c r="AE77"/>
  <c r="AD77"/>
  <c r="AD29"/>
  <c r="AE29"/>
  <c r="AD21"/>
  <c r="AE21"/>
  <c r="AE13"/>
  <c r="AD13"/>
  <c r="AE52"/>
  <c r="AD52"/>
  <c r="AE19"/>
  <c r="AD19"/>
  <c r="AE76"/>
  <c r="AD76"/>
  <c r="AE62"/>
  <c r="AD58"/>
  <c r="AE42"/>
  <c r="AD28"/>
  <c r="AE28"/>
  <c r="AE20"/>
  <c r="AD20"/>
  <c r="AE12"/>
  <c r="AD12"/>
  <c r="AD11"/>
  <c r="AE11"/>
  <c r="AE15"/>
  <c r="AD15"/>
  <c r="AD78"/>
  <c r="AE78"/>
  <c r="AE22"/>
  <c r="AD22"/>
  <c r="AE14"/>
  <c r="AD14"/>
  <c r="AE27"/>
  <c r="AD27"/>
  <c r="AD17"/>
  <c r="AE17"/>
  <c r="AE9"/>
  <c r="AD9"/>
  <c r="AD80"/>
  <c r="AE80"/>
  <c r="AD16"/>
  <c r="AE16"/>
  <c r="AD72"/>
  <c r="AE72"/>
  <c r="N43" i="45" l="1"/>
  <c r="N10"/>
  <c r="N25"/>
  <c r="N29"/>
  <c r="N35"/>
  <c r="N38"/>
  <c r="N22"/>
  <c r="N18"/>
  <c r="N16"/>
  <c r="N40"/>
  <c r="N39"/>
  <c r="N13"/>
  <c r="N48"/>
  <c r="N36"/>
  <c r="N11"/>
  <c r="N61"/>
  <c r="N21"/>
  <c r="N28"/>
  <c r="N32"/>
  <c r="N19"/>
  <c r="N50"/>
  <c r="N15"/>
  <c r="N62"/>
  <c r="N57"/>
  <c r="N56"/>
  <c r="N49"/>
  <c r="N63"/>
  <c r="N23"/>
  <c r="F150" i="44"/>
  <c r="E150"/>
  <c r="G150"/>
  <c r="G151"/>
  <c r="F151"/>
  <c r="E151"/>
  <c r="F128"/>
  <c r="G203"/>
  <c r="G128"/>
  <c r="E128"/>
  <c r="G141"/>
  <c r="F141"/>
  <c r="K139"/>
  <c r="K60" i="45" s="1"/>
  <c r="E127" i="44"/>
  <c r="F127"/>
  <c r="E202"/>
  <c r="G127"/>
  <c r="G202"/>
  <c r="F202"/>
  <c r="E223"/>
  <c r="G223"/>
  <c r="F223"/>
  <c r="G448"/>
  <c r="G427"/>
  <c r="F352"/>
  <c r="E203"/>
  <c r="F203"/>
  <c r="G428"/>
  <c r="F428" s="1"/>
  <c r="G353"/>
  <c r="F353"/>
  <c r="E353"/>
  <c r="G588"/>
  <c r="G59" i="45" s="1"/>
  <c r="F588" i="44"/>
  <c r="F59" i="45" s="1"/>
  <c r="E588" i="44"/>
  <c r="E59" i="45" s="1"/>
  <c r="E352" i="44"/>
  <c r="G352"/>
  <c r="G598"/>
  <c r="E598"/>
  <c r="F598"/>
  <c r="K138" l="1"/>
  <c r="E48" i="45"/>
  <c r="K87" i="44"/>
  <c r="K8" i="45" s="1"/>
  <c r="E72"/>
  <c r="E69"/>
  <c r="L139" i="44"/>
  <c r="L60" i="45" s="1"/>
  <c r="F62"/>
  <c r="M87" i="44"/>
  <c r="M8" i="45" s="1"/>
  <c r="G72"/>
  <c r="L138" i="44"/>
  <c r="M139"/>
  <c r="M60" i="45" s="1"/>
  <c r="G62"/>
  <c r="F49"/>
  <c r="M85" i="44"/>
  <c r="M6" i="45" s="1"/>
  <c r="G71"/>
  <c r="E49"/>
  <c r="K85" i="44"/>
  <c r="K6" i="45" s="1"/>
  <c r="E71"/>
  <c r="G69"/>
  <c r="M138" i="44"/>
  <c r="G48" i="45"/>
  <c r="G49"/>
  <c r="L87" i="44"/>
  <c r="L8" i="45" s="1"/>
  <c r="F72"/>
  <c r="L85" i="44"/>
  <c r="L6" i="45" s="1"/>
  <c r="F71"/>
  <c r="F427" i="44"/>
  <c r="L438" s="1"/>
  <c r="M438"/>
  <c r="F448"/>
  <c r="L421" s="1"/>
  <c r="M421"/>
  <c r="L213"/>
  <c r="L196"/>
  <c r="M213"/>
  <c r="M196"/>
  <c r="K213"/>
  <c r="K196"/>
  <c r="K363"/>
  <c r="M363"/>
  <c r="L363"/>
  <c r="K571"/>
  <c r="M571"/>
  <c r="L571"/>
  <c r="N8" i="45" l="1"/>
  <c r="N60"/>
  <c r="N6"/>
  <c r="K42"/>
  <c r="L42"/>
  <c r="M42"/>
  <c r="F48"/>
  <c r="M59"/>
  <c r="K59"/>
  <c r="L59"/>
  <c r="F69"/>
  <c r="N2" l="1"/>
  <c r="N42"/>
  <c r="N59"/>
</calcChain>
</file>

<file path=xl/comments1.xml><?xml version="1.0" encoding="utf-8"?>
<comments xmlns="http://schemas.openxmlformats.org/spreadsheetml/2006/main">
  <authors>
    <author>Joe Pickin</author>
  </authors>
  <commentList>
    <comment ref="B78" authorId="0">
      <text>
        <r>
          <rPr>
            <b/>
            <sz val="9"/>
            <color indexed="81"/>
            <rFont val="Tahoma"/>
            <family val="2"/>
          </rPr>
          <t>Joe Pickin:</t>
        </r>
        <r>
          <rPr>
            <sz val="9"/>
            <color indexed="81"/>
            <rFont val="Tahoma"/>
            <family val="2"/>
          </rPr>
          <t xml:space="preserve">
Data on industrial wash waters, storm water and pond water is not required.</t>
        </r>
      </text>
    </comment>
  </commentList>
</comments>
</file>

<file path=xl/comments2.xml><?xml version="1.0" encoding="utf-8"?>
<comments xmlns="http://schemas.openxmlformats.org/spreadsheetml/2006/main">
  <authors>
    <author>Joe Pickin</author>
  </authors>
  <commentList>
    <comment ref="A15" authorId="0">
      <text>
        <r>
          <rPr>
            <b/>
            <sz val="9"/>
            <color indexed="81"/>
            <rFont val="Tahoma"/>
            <family val="2"/>
          </rPr>
          <t>Joe Pickin:</t>
        </r>
        <r>
          <rPr>
            <sz val="9"/>
            <color indexed="81"/>
            <rFont val="Tahoma"/>
            <family val="2"/>
          </rPr>
          <t xml:space="preserve">
Comprises MSW from street litter bins, litter traps, hard waste, illegal dumping, street sweepings and council roadworks.</t>
        </r>
      </text>
    </comment>
  </commentList>
</comments>
</file>

<file path=xl/comments3.xml><?xml version="1.0" encoding="utf-8"?>
<comments xmlns="http://schemas.openxmlformats.org/spreadsheetml/2006/main">
  <authors>
    <author>Joe Pickin</author>
  </authors>
  <commentList>
    <comment ref="K57"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L57"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M57"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K58" authorId="0">
      <text>
        <r>
          <rPr>
            <b/>
            <sz val="9"/>
            <color indexed="81"/>
            <rFont val="Tahoma"/>
            <family val="2"/>
          </rPr>
          <t>Joe Pickin:</t>
        </r>
        <r>
          <rPr>
            <sz val="9"/>
            <color indexed="81"/>
            <rFont val="Tahoma"/>
            <family val="2"/>
          </rPr>
          <t xml:space="preserve">
No incineration of household wastes occurs in Australia</t>
        </r>
      </text>
    </comment>
    <comment ref="L58" authorId="0">
      <text>
        <r>
          <rPr>
            <b/>
            <sz val="9"/>
            <color indexed="81"/>
            <rFont val="Tahoma"/>
            <family val="2"/>
          </rPr>
          <t>Joe Pickin:</t>
        </r>
        <r>
          <rPr>
            <sz val="9"/>
            <color indexed="81"/>
            <rFont val="Tahoma"/>
            <family val="2"/>
          </rPr>
          <t xml:space="preserve">
No incineration of household wastes occurs in Australia</t>
        </r>
      </text>
    </comment>
    <comment ref="M58" authorId="0">
      <text>
        <r>
          <rPr>
            <b/>
            <sz val="9"/>
            <color indexed="81"/>
            <rFont val="Tahoma"/>
            <family val="2"/>
          </rPr>
          <t>Joe Pickin:</t>
        </r>
        <r>
          <rPr>
            <sz val="9"/>
            <color indexed="81"/>
            <rFont val="Tahoma"/>
            <family val="2"/>
          </rPr>
          <t xml:space="preserve">
No incineration of household wastes occurs in Australia</t>
        </r>
      </text>
    </comment>
    <comment ref="E72" authorId="0">
      <text>
        <r>
          <rPr>
            <b/>
            <sz val="9"/>
            <color indexed="81"/>
            <rFont val="Tahoma"/>
            <family val="2"/>
          </rPr>
          <t>Joe Pickin:</t>
        </r>
        <r>
          <rPr>
            <sz val="9"/>
            <color indexed="81"/>
            <rFont val="Tahoma"/>
            <family val="2"/>
          </rPr>
          <t xml:space="preserve">
Added to jurisdiction data: estimate of biosolids. See 'Gap data'.</t>
        </r>
      </text>
    </comment>
    <comment ref="F72" authorId="0">
      <text>
        <r>
          <rPr>
            <b/>
            <sz val="9"/>
            <color indexed="81"/>
            <rFont val="Tahoma"/>
            <family val="2"/>
          </rPr>
          <t>Joe Pickin:</t>
        </r>
        <r>
          <rPr>
            <sz val="9"/>
            <color indexed="81"/>
            <rFont val="Tahoma"/>
            <family val="2"/>
          </rPr>
          <t xml:space="preserve">
Added to jurisdiction data: estimate of biosolids. See 'Gap data'.</t>
        </r>
      </text>
    </comment>
    <comment ref="G72" authorId="0">
      <text>
        <r>
          <rPr>
            <b/>
            <sz val="9"/>
            <color indexed="81"/>
            <rFont val="Tahoma"/>
            <family val="2"/>
          </rPr>
          <t>Joe Pickin:</t>
        </r>
        <r>
          <rPr>
            <sz val="9"/>
            <color indexed="81"/>
            <rFont val="Tahoma"/>
            <family val="2"/>
          </rPr>
          <t xml:space="preserve">
Added to jurisdiction data: estimate of biosolids. See 'Gap data'.</t>
        </r>
      </text>
    </comment>
    <comment ref="E80" authorId="0">
      <text>
        <r>
          <rPr>
            <b/>
            <sz val="9"/>
            <color indexed="81"/>
            <rFont val="Tahoma"/>
            <family val="2"/>
          </rPr>
          <t>Joe Pickin:</t>
        </r>
        <r>
          <rPr>
            <sz val="9"/>
            <color indexed="81"/>
            <rFont val="Tahoma"/>
            <family val="2"/>
          </rPr>
          <t xml:space="preserve">
From COAG report. See gap data.</t>
        </r>
      </text>
    </comment>
    <comment ref="F80" authorId="0">
      <text>
        <r>
          <rPr>
            <b/>
            <sz val="9"/>
            <color indexed="81"/>
            <rFont val="Tahoma"/>
            <family val="2"/>
          </rPr>
          <t>Joe Pickin:</t>
        </r>
        <r>
          <rPr>
            <sz val="9"/>
            <color indexed="81"/>
            <rFont val="Tahoma"/>
            <family val="2"/>
          </rPr>
          <t xml:space="preserve">
From COAG report. See gap data.</t>
        </r>
      </text>
    </comment>
    <comment ref="G80" authorId="0">
      <text>
        <r>
          <rPr>
            <b/>
            <sz val="9"/>
            <color indexed="81"/>
            <rFont val="Tahoma"/>
            <family val="2"/>
          </rPr>
          <t>Joe Pickin:</t>
        </r>
        <r>
          <rPr>
            <sz val="9"/>
            <color indexed="81"/>
            <rFont val="Tahoma"/>
            <family val="2"/>
          </rPr>
          <t xml:space="preserve">
From COAG report. See gap data.</t>
        </r>
      </text>
    </comment>
    <comment ref="E127"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F127"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G127"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E128"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F128"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G128"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K132"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L132"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M132"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K133" authorId="0">
      <text>
        <r>
          <rPr>
            <b/>
            <sz val="9"/>
            <color indexed="81"/>
            <rFont val="Tahoma"/>
            <family val="2"/>
          </rPr>
          <t>Joe Pickin:</t>
        </r>
        <r>
          <rPr>
            <sz val="9"/>
            <color indexed="81"/>
            <rFont val="Tahoma"/>
            <family val="2"/>
          </rPr>
          <t xml:space="preserve">
No incineration of household wastes occurs in Australia</t>
        </r>
      </text>
    </comment>
    <comment ref="L133" authorId="0">
      <text>
        <r>
          <rPr>
            <b/>
            <sz val="9"/>
            <color indexed="81"/>
            <rFont val="Tahoma"/>
            <family val="2"/>
          </rPr>
          <t>Joe Pickin:</t>
        </r>
        <r>
          <rPr>
            <sz val="9"/>
            <color indexed="81"/>
            <rFont val="Tahoma"/>
            <family val="2"/>
          </rPr>
          <t xml:space="preserve">
No incineration of household wastes occurs in Australia</t>
        </r>
      </text>
    </comment>
    <comment ref="M133" authorId="0">
      <text>
        <r>
          <rPr>
            <b/>
            <sz val="9"/>
            <color indexed="81"/>
            <rFont val="Tahoma"/>
            <family val="2"/>
          </rPr>
          <t>Joe Pickin:</t>
        </r>
        <r>
          <rPr>
            <sz val="9"/>
            <color indexed="81"/>
            <rFont val="Tahoma"/>
            <family val="2"/>
          </rPr>
          <t xml:space="preserve">
No incineration of household wastes occurs in Australia</t>
        </r>
      </text>
    </comment>
    <comment ref="E141"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F141"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G141"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E142" authorId="0">
      <text>
        <r>
          <rPr>
            <b/>
            <sz val="9"/>
            <color indexed="81"/>
            <rFont val="Tahoma"/>
            <family val="2"/>
          </rPr>
          <t>Joe Pickin:</t>
        </r>
        <r>
          <rPr>
            <sz val="9"/>
            <color indexed="81"/>
            <rFont val="Tahoma"/>
            <family val="2"/>
          </rPr>
          <t xml:space="preserve">
From 'Waste generation &amp; resource recovery in Australia'. See 'Gap data'.</t>
        </r>
      </text>
    </comment>
    <comment ref="F142" authorId="0">
      <text>
        <r>
          <rPr>
            <b/>
            <sz val="9"/>
            <color indexed="81"/>
            <rFont val="Tahoma"/>
            <family val="2"/>
          </rPr>
          <t>Joe Pickin:</t>
        </r>
        <r>
          <rPr>
            <sz val="9"/>
            <color indexed="81"/>
            <rFont val="Tahoma"/>
            <family val="2"/>
          </rPr>
          <t xml:space="preserve">
From 'Waste generation &amp; resource recovery in Australia'. See 'Gap data'.</t>
        </r>
      </text>
    </comment>
    <comment ref="G142" authorId="0">
      <text>
        <r>
          <rPr>
            <b/>
            <sz val="9"/>
            <color indexed="81"/>
            <rFont val="Tahoma"/>
            <family val="2"/>
          </rPr>
          <t>Joe Pickin:</t>
        </r>
        <r>
          <rPr>
            <sz val="9"/>
            <color indexed="81"/>
            <rFont val="Tahoma"/>
            <family val="2"/>
          </rPr>
          <t xml:space="preserve">
From 'Waste generation &amp; resource recovery in Australia'. See 'Gap data'.</t>
        </r>
      </text>
    </comment>
    <comment ref="E147" authorId="0">
      <text>
        <r>
          <rPr>
            <b/>
            <sz val="9"/>
            <color indexed="81"/>
            <rFont val="Tahoma"/>
            <family val="2"/>
          </rPr>
          <t>Joe Pickin:</t>
        </r>
        <r>
          <rPr>
            <sz val="9"/>
            <color indexed="81"/>
            <rFont val="Tahoma"/>
            <family val="2"/>
          </rPr>
          <t xml:space="preserve">
Added to jurisdiction data: estimate of biosolids. See 'Gap data'.</t>
        </r>
      </text>
    </comment>
    <comment ref="F147" authorId="0">
      <text>
        <r>
          <rPr>
            <b/>
            <sz val="9"/>
            <color indexed="81"/>
            <rFont val="Tahoma"/>
            <family val="2"/>
          </rPr>
          <t>Joe Pickin:</t>
        </r>
        <r>
          <rPr>
            <sz val="9"/>
            <color indexed="81"/>
            <rFont val="Tahoma"/>
            <family val="2"/>
          </rPr>
          <t xml:space="preserve">
Added to jurisdiction data: estimate of biosolids. See 'Gap data'.</t>
        </r>
      </text>
    </comment>
    <comment ref="G147" authorId="0">
      <text>
        <r>
          <rPr>
            <b/>
            <sz val="9"/>
            <color indexed="81"/>
            <rFont val="Tahoma"/>
            <family val="2"/>
          </rPr>
          <t>Joe Pickin:</t>
        </r>
        <r>
          <rPr>
            <sz val="9"/>
            <color indexed="81"/>
            <rFont val="Tahoma"/>
            <family val="2"/>
          </rPr>
          <t xml:space="preserve">
Added to jurisdiction data: estimate of biosolids. See 'Gap data'.</t>
        </r>
      </text>
    </comment>
    <comment ref="E148" authorId="0">
      <text>
        <r>
          <rPr>
            <b/>
            <sz val="9"/>
            <color indexed="81"/>
            <rFont val="Tahoma"/>
            <family val="2"/>
          </rPr>
          <t>Joe Pickin:</t>
        </r>
        <r>
          <rPr>
            <sz val="9"/>
            <color indexed="81"/>
            <rFont val="Tahoma"/>
            <family val="2"/>
          </rPr>
          <t xml:space="preserve">
From 'Waste generation &amp; resource recovery in Australia'. See 'Gap data'.</t>
        </r>
      </text>
    </comment>
    <comment ref="F148" authorId="0">
      <text>
        <r>
          <rPr>
            <b/>
            <sz val="9"/>
            <color indexed="81"/>
            <rFont val="Tahoma"/>
            <family val="2"/>
          </rPr>
          <t>Joe Pickin:</t>
        </r>
        <r>
          <rPr>
            <sz val="9"/>
            <color indexed="81"/>
            <rFont val="Tahoma"/>
            <family val="2"/>
          </rPr>
          <t xml:space="preserve">
From 'Waste generation &amp; resource recovery in Australia'. See 'Gap data'.</t>
        </r>
      </text>
    </comment>
    <comment ref="G148" authorId="0">
      <text>
        <r>
          <rPr>
            <b/>
            <sz val="9"/>
            <color indexed="81"/>
            <rFont val="Tahoma"/>
            <family val="2"/>
          </rPr>
          <t>Joe Pickin:</t>
        </r>
        <r>
          <rPr>
            <sz val="9"/>
            <color indexed="81"/>
            <rFont val="Tahoma"/>
            <family val="2"/>
          </rPr>
          <t xml:space="preserve">
From 'Waste generation &amp; resource recovery in Australia'. See 'Gap data'.</t>
        </r>
      </text>
    </comment>
    <comment ref="E150"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F150"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G150"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E151"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F151"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G151"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E155" authorId="0">
      <text>
        <r>
          <rPr>
            <b/>
            <sz val="9"/>
            <color indexed="81"/>
            <rFont val="Tahoma"/>
            <family val="2"/>
          </rPr>
          <t>Joe Pickin:</t>
        </r>
        <r>
          <rPr>
            <sz val="9"/>
            <color indexed="81"/>
            <rFont val="Tahoma"/>
            <family val="2"/>
          </rPr>
          <t xml:space="preserve">
From COAG report. See gap data.</t>
        </r>
      </text>
    </comment>
    <comment ref="F155" authorId="0">
      <text>
        <r>
          <rPr>
            <b/>
            <sz val="9"/>
            <color indexed="81"/>
            <rFont val="Tahoma"/>
            <family val="2"/>
          </rPr>
          <t>Joe Pickin:</t>
        </r>
        <r>
          <rPr>
            <sz val="9"/>
            <color indexed="81"/>
            <rFont val="Tahoma"/>
            <family val="2"/>
          </rPr>
          <t xml:space="preserve">
From COAG report. See gap data.</t>
        </r>
      </text>
    </comment>
    <comment ref="G155" authorId="0">
      <text>
        <r>
          <rPr>
            <b/>
            <sz val="9"/>
            <color indexed="81"/>
            <rFont val="Tahoma"/>
            <family val="2"/>
          </rPr>
          <t>Joe Pickin:</t>
        </r>
        <r>
          <rPr>
            <sz val="9"/>
            <color indexed="81"/>
            <rFont val="Tahoma"/>
            <family val="2"/>
          </rPr>
          <t xml:space="preserve">
From COAG report. See gap data.</t>
        </r>
      </text>
    </comment>
    <comment ref="E202"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F202"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G202"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E203"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F203"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G203"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K207"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L207"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M207"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K208" authorId="0">
      <text>
        <r>
          <rPr>
            <b/>
            <sz val="9"/>
            <color indexed="81"/>
            <rFont val="Tahoma"/>
            <family val="2"/>
          </rPr>
          <t>Joe Pickin:</t>
        </r>
        <r>
          <rPr>
            <sz val="9"/>
            <color indexed="81"/>
            <rFont val="Tahoma"/>
            <family val="2"/>
          </rPr>
          <t xml:space="preserve">
No incineration of household wastes occurs in Australia</t>
        </r>
      </text>
    </comment>
    <comment ref="L208" authorId="0">
      <text>
        <r>
          <rPr>
            <b/>
            <sz val="9"/>
            <color indexed="81"/>
            <rFont val="Tahoma"/>
            <family val="2"/>
          </rPr>
          <t>Joe Pickin:</t>
        </r>
        <r>
          <rPr>
            <sz val="9"/>
            <color indexed="81"/>
            <rFont val="Tahoma"/>
            <family val="2"/>
          </rPr>
          <t xml:space="preserve">
No incineration of household wastes occurs in Australia</t>
        </r>
      </text>
    </comment>
    <comment ref="M208" authorId="0">
      <text>
        <r>
          <rPr>
            <b/>
            <sz val="9"/>
            <color indexed="81"/>
            <rFont val="Tahoma"/>
            <family val="2"/>
          </rPr>
          <t>Joe Pickin:</t>
        </r>
        <r>
          <rPr>
            <sz val="9"/>
            <color indexed="81"/>
            <rFont val="Tahoma"/>
            <family val="2"/>
          </rPr>
          <t xml:space="preserve">
No incineration of household wastes occurs in Australia</t>
        </r>
      </text>
    </comment>
    <comment ref="E222" authorId="0">
      <text>
        <r>
          <rPr>
            <b/>
            <sz val="9"/>
            <color indexed="81"/>
            <rFont val="Tahoma"/>
            <family val="2"/>
          </rPr>
          <t>Joe Pickin:</t>
        </r>
        <r>
          <rPr>
            <sz val="9"/>
            <color indexed="81"/>
            <rFont val="Tahoma"/>
            <family val="2"/>
          </rPr>
          <t xml:space="preserve">
Added to jurisdiction data: estimate of biosolids. See 'Gap data'.</t>
        </r>
      </text>
    </comment>
    <comment ref="F222" authorId="0">
      <text>
        <r>
          <rPr>
            <b/>
            <sz val="9"/>
            <color indexed="81"/>
            <rFont val="Tahoma"/>
            <family val="2"/>
          </rPr>
          <t>Joe Pickin:</t>
        </r>
        <r>
          <rPr>
            <sz val="9"/>
            <color indexed="81"/>
            <rFont val="Tahoma"/>
            <family val="2"/>
          </rPr>
          <t xml:space="preserve">
Added to jurisdiction data: estimate of biosolids. See 'Gap data'.</t>
        </r>
      </text>
    </comment>
    <comment ref="G222" authorId="0">
      <text>
        <r>
          <rPr>
            <b/>
            <sz val="9"/>
            <color indexed="81"/>
            <rFont val="Tahoma"/>
            <family val="2"/>
          </rPr>
          <t>Joe Pickin:</t>
        </r>
        <r>
          <rPr>
            <sz val="9"/>
            <color indexed="81"/>
            <rFont val="Tahoma"/>
            <family val="2"/>
          </rPr>
          <t xml:space="preserve">
Added to jurisdiction data: estimate of biosolids. See 'Gap data'.</t>
        </r>
      </text>
    </comment>
    <comment ref="E223"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F223"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G223"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E230" authorId="0">
      <text>
        <r>
          <rPr>
            <b/>
            <sz val="9"/>
            <color indexed="81"/>
            <rFont val="Tahoma"/>
            <family val="2"/>
          </rPr>
          <t>Joe Pickin:</t>
        </r>
        <r>
          <rPr>
            <sz val="9"/>
            <color indexed="81"/>
            <rFont val="Tahoma"/>
            <family val="2"/>
          </rPr>
          <t xml:space="preserve">
From COAG report. See gap data.</t>
        </r>
      </text>
    </comment>
    <comment ref="F230" authorId="0">
      <text>
        <r>
          <rPr>
            <b/>
            <sz val="9"/>
            <color indexed="81"/>
            <rFont val="Tahoma"/>
            <family val="2"/>
          </rPr>
          <t>Joe Pickin:</t>
        </r>
        <r>
          <rPr>
            <sz val="9"/>
            <color indexed="81"/>
            <rFont val="Tahoma"/>
            <family val="2"/>
          </rPr>
          <t xml:space="preserve">
From COAG report. See gap data.</t>
        </r>
      </text>
    </comment>
    <comment ref="G230" authorId="0">
      <text>
        <r>
          <rPr>
            <b/>
            <sz val="9"/>
            <color indexed="81"/>
            <rFont val="Tahoma"/>
            <family val="2"/>
          </rPr>
          <t>Joe Pickin:</t>
        </r>
        <r>
          <rPr>
            <sz val="9"/>
            <color indexed="81"/>
            <rFont val="Tahoma"/>
            <family val="2"/>
          </rPr>
          <t xml:space="preserve">
From COAG report. See gap data.</t>
        </r>
      </text>
    </comment>
    <comment ref="L282"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M282"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L283" authorId="0">
      <text>
        <r>
          <rPr>
            <b/>
            <sz val="9"/>
            <color indexed="81"/>
            <rFont val="Tahoma"/>
            <family val="2"/>
          </rPr>
          <t>Joe Pickin:</t>
        </r>
        <r>
          <rPr>
            <sz val="9"/>
            <color indexed="81"/>
            <rFont val="Tahoma"/>
            <family val="2"/>
          </rPr>
          <t xml:space="preserve">
No incineration of household wastes occurs in Australia</t>
        </r>
      </text>
    </comment>
    <comment ref="M283" authorId="0">
      <text>
        <r>
          <rPr>
            <b/>
            <sz val="9"/>
            <color indexed="81"/>
            <rFont val="Tahoma"/>
            <family val="2"/>
          </rPr>
          <t>Joe Pickin:</t>
        </r>
        <r>
          <rPr>
            <sz val="9"/>
            <color indexed="81"/>
            <rFont val="Tahoma"/>
            <family val="2"/>
          </rPr>
          <t xml:space="preserve">
No incineration of household wastes occurs in Australia</t>
        </r>
      </text>
    </comment>
    <comment ref="F292" authorId="0">
      <text>
        <r>
          <rPr>
            <b/>
            <sz val="9"/>
            <color indexed="81"/>
            <rFont val="Tahoma"/>
            <family val="2"/>
          </rPr>
          <t>Joe Pickin:</t>
        </r>
        <r>
          <rPr>
            <sz val="9"/>
            <color indexed="81"/>
            <rFont val="Tahoma"/>
            <family val="2"/>
          </rPr>
          <t xml:space="preserve">
From 'Waste generation &amp; resource recovery in Australia'. See 'Gap data'.</t>
        </r>
      </text>
    </comment>
    <comment ref="G292" authorId="0">
      <text>
        <r>
          <rPr>
            <b/>
            <sz val="9"/>
            <color indexed="81"/>
            <rFont val="Tahoma"/>
            <family val="2"/>
          </rPr>
          <t>Joe Pickin:</t>
        </r>
        <r>
          <rPr>
            <sz val="9"/>
            <color indexed="81"/>
            <rFont val="Tahoma"/>
            <family val="2"/>
          </rPr>
          <t xml:space="preserve">
From 'Waste generation &amp; resource recovery in Australia'. See 'Gap data'.</t>
        </r>
      </text>
    </comment>
    <comment ref="F297" authorId="0">
      <text>
        <r>
          <rPr>
            <b/>
            <sz val="9"/>
            <color indexed="81"/>
            <rFont val="Tahoma"/>
            <family val="2"/>
          </rPr>
          <t>Joe Pickin:</t>
        </r>
        <r>
          <rPr>
            <sz val="9"/>
            <color indexed="81"/>
            <rFont val="Tahoma"/>
            <family val="2"/>
          </rPr>
          <t xml:space="preserve">
Added to jurisdiction data: estimate of biosolids. See 'Gap data'.</t>
        </r>
      </text>
    </comment>
    <comment ref="G297" authorId="0">
      <text>
        <r>
          <rPr>
            <b/>
            <sz val="9"/>
            <color indexed="81"/>
            <rFont val="Tahoma"/>
            <family val="2"/>
          </rPr>
          <t>Joe Pickin:</t>
        </r>
        <r>
          <rPr>
            <sz val="9"/>
            <color indexed="81"/>
            <rFont val="Tahoma"/>
            <family val="2"/>
          </rPr>
          <t xml:space="preserve">
Added to jurisdiction data: estimate of biosolids. See 'Gap data'.</t>
        </r>
      </text>
    </comment>
    <comment ref="F305" authorId="0">
      <text>
        <r>
          <rPr>
            <b/>
            <sz val="9"/>
            <color indexed="81"/>
            <rFont val="Tahoma"/>
            <family val="2"/>
          </rPr>
          <t>Joe Pickin:</t>
        </r>
        <r>
          <rPr>
            <sz val="9"/>
            <color indexed="81"/>
            <rFont val="Tahoma"/>
            <family val="2"/>
          </rPr>
          <t xml:space="preserve">
From COAG report. See gap data.</t>
        </r>
      </text>
    </comment>
    <comment ref="G305" authorId="0">
      <text>
        <r>
          <rPr>
            <b/>
            <sz val="9"/>
            <color indexed="81"/>
            <rFont val="Tahoma"/>
            <family val="2"/>
          </rPr>
          <t>Joe Pickin:</t>
        </r>
        <r>
          <rPr>
            <sz val="9"/>
            <color indexed="81"/>
            <rFont val="Tahoma"/>
            <family val="2"/>
          </rPr>
          <t xml:space="preserve">
From COAG report. See gap data.</t>
        </r>
      </text>
    </comment>
    <comment ref="E352"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F352"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G352"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E353"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F353"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G353"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K357"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L357"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M357"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K358" authorId="0">
      <text>
        <r>
          <rPr>
            <b/>
            <sz val="9"/>
            <color indexed="81"/>
            <rFont val="Tahoma"/>
            <family val="2"/>
          </rPr>
          <t>Joe Pickin:</t>
        </r>
        <r>
          <rPr>
            <sz val="9"/>
            <color indexed="81"/>
            <rFont val="Tahoma"/>
            <family val="2"/>
          </rPr>
          <t xml:space="preserve">
No incineration of household wastes occurs in Australia</t>
        </r>
      </text>
    </comment>
    <comment ref="L358" authorId="0">
      <text>
        <r>
          <rPr>
            <b/>
            <sz val="9"/>
            <color indexed="81"/>
            <rFont val="Tahoma"/>
            <family val="2"/>
          </rPr>
          <t>Joe Pickin:</t>
        </r>
        <r>
          <rPr>
            <sz val="9"/>
            <color indexed="81"/>
            <rFont val="Tahoma"/>
            <family val="2"/>
          </rPr>
          <t xml:space="preserve">
No incineration of household wastes occurs in Australia</t>
        </r>
      </text>
    </comment>
    <comment ref="M358" authorId="0">
      <text>
        <r>
          <rPr>
            <b/>
            <sz val="9"/>
            <color indexed="81"/>
            <rFont val="Tahoma"/>
            <family val="2"/>
          </rPr>
          <t>Joe Pickin:</t>
        </r>
        <r>
          <rPr>
            <sz val="9"/>
            <color indexed="81"/>
            <rFont val="Tahoma"/>
            <family val="2"/>
          </rPr>
          <t xml:space="preserve">
No incineration of household wastes occurs in Australia</t>
        </r>
      </text>
    </comment>
    <comment ref="E372" authorId="0">
      <text>
        <r>
          <rPr>
            <b/>
            <sz val="9"/>
            <color indexed="81"/>
            <rFont val="Tahoma"/>
            <family val="2"/>
          </rPr>
          <t>Joe Pickin:</t>
        </r>
        <r>
          <rPr>
            <sz val="9"/>
            <color indexed="81"/>
            <rFont val="Tahoma"/>
            <family val="2"/>
          </rPr>
          <t xml:space="preserve">
Added to jurisdiction data: estimate of biosolids. See 'Gap data'.</t>
        </r>
      </text>
    </comment>
    <comment ref="F372" authorId="0">
      <text>
        <r>
          <rPr>
            <b/>
            <sz val="9"/>
            <color indexed="81"/>
            <rFont val="Tahoma"/>
            <family val="2"/>
          </rPr>
          <t>Joe Pickin:</t>
        </r>
        <r>
          <rPr>
            <sz val="9"/>
            <color indexed="81"/>
            <rFont val="Tahoma"/>
            <family val="2"/>
          </rPr>
          <t xml:space="preserve">
Added to jurisdiction data: estimate of biosolids. See 'Gap data'.</t>
        </r>
      </text>
    </comment>
    <comment ref="G372" authorId="0">
      <text>
        <r>
          <rPr>
            <b/>
            <sz val="9"/>
            <color indexed="81"/>
            <rFont val="Tahoma"/>
            <family val="2"/>
          </rPr>
          <t>Joe Pickin:</t>
        </r>
        <r>
          <rPr>
            <sz val="9"/>
            <color indexed="81"/>
            <rFont val="Tahoma"/>
            <family val="2"/>
          </rPr>
          <t xml:space="preserve">
Added to jurisdiction data: estimate of biosolids. See 'Gap data'.</t>
        </r>
      </text>
    </comment>
    <comment ref="E380" authorId="0">
      <text>
        <r>
          <rPr>
            <b/>
            <sz val="9"/>
            <color indexed="81"/>
            <rFont val="Tahoma"/>
            <family val="2"/>
          </rPr>
          <t>Joe Pickin:</t>
        </r>
        <r>
          <rPr>
            <sz val="9"/>
            <color indexed="81"/>
            <rFont val="Tahoma"/>
            <family val="2"/>
          </rPr>
          <t xml:space="preserve">
From COAG report. See gap data.</t>
        </r>
      </text>
    </comment>
    <comment ref="F380" authorId="0">
      <text>
        <r>
          <rPr>
            <b/>
            <sz val="9"/>
            <color indexed="81"/>
            <rFont val="Tahoma"/>
            <family val="2"/>
          </rPr>
          <t>Joe Pickin:</t>
        </r>
        <r>
          <rPr>
            <sz val="9"/>
            <color indexed="81"/>
            <rFont val="Tahoma"/>
            <family val="2"/>
          </rPr>
          <t xml:space="preserve">
From COAG report. See gap data.</t>
        </r>
      </text>
    </comment>
    <comment ref="G380" authorId="0">
      <text>
        <r>
          <rPr>
            <b/>
            <sz val="9"/>
            <color indexed="81"/>
            <rFont val="Tahoma"/>
            <family val="2"/>
          </rPr>
          <t>Joe Pickin:</t>
        </r>
        <r>
          <rPr>
            <sz val="9"/>
            <color indexed="81"/>
            <rFont val="Tahoma"/>
            <family val="2"/>
          </rPr>
          <t xml:space="preserve">
From COAG report. See gap data.</t>
        </r>
      </text>
    </comment>
    <comment ref="F388" authorId="0">
      <text>
        <r>
          <rPr>
            <b/>
            <sz val="9"/>
            <color indexed="81"/>
            <rFont val="Tahoma"/>
            <family val="2"/>
          </rPr>
          <t>Joe Pickin:</t>
        </r>
        <r>
          <rPr>
            <sz val="9"/>
            <color indexed="81"/>
            <rFont val="Tahoma"/>
            <family val="2"/>
          </rPr>
          <t xml:space="preserve">
Assume values are identical to those of the reported six subsequent months </t>
        </r>
      </text>
    </comment>
    <comment ref="F389" authorId="0">
      <text>
        <r>
          <rPr>
            <b/>
            <sz val="9"/>
            <color indexed="81"/>
            <rFont val="Tahoma"/>
            <family val="2"/>
          </rPr>
          <t>Joe Pickin:</t>
        </r>
        <r>
          <rPr>
            <sz val="9"/>
            <color indexed="81"/>
            <rFont val="Tahoma"/>
            <family val="2"/>
          </rPr>
          <t xml:space="preserve">
Assume values are identical to those of the reported six subsequent months </t>
        </r>
      </text>
    </comment>
    <comment ref="F392" authorId="0">
      <text>
        <r>
          <rPr>
            <b/>
            <sz val="9"/>
            <color indexed="81"/>
            <rFont val="Tahoma"/>
            <family val="2"/>
          </rPr>
          <t>Joe Pickin:</t>
        </r>
        <r>
          <rPr>
            <sz val="9"/>
            <color indexed="81"/>
            <rFont val="Tahoma"/>
            <family val="2"/>
          </rPr>
          <t xml:space="preserve">
Assume values are identical to those of the reported six subsequent months </t>
        </r>
      </text>
    </comment>
    <comment ref="F395" authorId="0">
      <text>
        <r>
          <rPr>
            <b/>
            <sz val="9"/>
            <color indexed="81"/>
            <rFont val="Tahoma"/>
            <family val="2"/>
          </rPr>
          <t>Joe Pickin:</t>
        </r>
        <r>
          <rPr>
            <sz val="9"/>
            <color indexed="81"/>
            <rFont val="Tahoma"/>
            <family val="2"/>
          </rPr>
          <t xml:space="preserve">
Assume values are identical to those of the reported six subsequent months </t>
        </r>
      </text>
    </comment>
    <comment ref="F402" authorId="0">
      <text>
        <r>
          <rPr>
            <b/>
            <sz val="9"/>
            <color indexed="81"/>
            <rFont val="Tahoma"/>
            <family val="2"/>
          </rPr>
          <t>Joe Pickin:</t>
        </r>
        <r>
          <rPr>
            <sz val="9"/>
            <color indexed="81"/>
            <rFont val="Tahoma"/>
            <family val="2"/>
          </rPr>
          <t xml:space="preserve">
Assume values are identical to those of the reported six subsequent months </t>
        </r>
      </text>
    </comment>
    <comment ref="F403" authorId="0">
      <text>
        <r>
          <rPr>
            <b/>
            <sz val="9"/>
            <color indexed="81"/>
            <rFont val="Tahoma"/>
            <family val="2"/>
          </rPr>
          <t>Joe Pickin:</t>
        </r>
        <r>
          <rPr>
            <sz val="9"/>
            <color indexed="81"/>
            <rFont val="Tahoma"/>
            <family val="2"/>
          </rPr>
          <t xml:space="preserve">
Assume values are identical to those of the reported six subsequent months </t>
        </r>
      </text>
    </comment>
    <comment ref="F408" authorId="0">
      <text>
        <r>
          <rPr>
            <b/>
            <sz val="9"/>
            <color indexed="81"/>
            <rFont val="Tahoma"/>
            <family val="2"/>
          </rPr>
          <t>Joe Pickin:</t>
        </r>
        <r>
          <rPr>
            <sz val="9"/>
            <color indexed="81"/>
            <rFont val="Tahoma"/>
            <family val="2"/>
          </rPr>
          <t xml:space="preserve">
Assume values are identical to those of the reported six subsequent months </t>
        </r>
      </text>
    </comment>
    <comment ref="F414" authorId="0">
      <text>
        <r>
          <rPr>
            <b/>
            <sz val="9"/>
            <color indexed="81"/>
            <rFont val="Tahoma"/>
            <family val="2"/>
          </rPr>
          <t>Joe Pickin:</t>
        </r>
        <r>
          <rPr>
            <sz val="9"/>
            <color indexed="81"/>
            <rFont val="Tahoma"/>
            <family val="2"/>
          </rPr>
          <t xml:space="preserve">
Assume values are identical to those of the reported six subsequent months </t>
        </r>
      </text>
    </comment>
    <comment ref="F416" authorId="0">
      <text>
        <r>
          <rPr>
            <b/>
            <sz val="9"/>
            <color indexed="81"/>
            <rFont val="Tahoma"/>
            <family val="2"/>
          </rPr>
          <t>Joe Pickin:</t>
        </r>
        <r>
          <rPr>
            <sz val="9"/>
            <color indexed="81"/>
            <rFont val="Tahoma"/>
            <family val="2"/>
          </rPr>
          <t xml:space="preserve">
Assume values are identical to those of the reported six subsequent months </t>
        </r>
      </text>
    </comment>
    <comment ref="F419" authorId="0">
      <text>
        <r>
          <rPr>
            <b/>
            <sz val="9"/>
            <color indexed="81"/>
            <rFont val="Tahoma"/>
            <family val="2"/>
          </rPr>
          <t>Joe Pickin:</t>
        </r>
        <r>
          <rPr>
            <sz val="9"/>
            <color indexed="81"/>
            <rFont val="Tahoma"/>
            <family val="2"/>
          </rPr>
          <t xml:space="preserve">
Assume values are identical to those of the reported six subsequent months </t>
        </r>
      </text>
    </comment>
    <comment ref="F420" authorId="0">
      <text>
        <r>
          <rPr>
            <b/>
            <sz val="9"/>
            <color indexed="81"/>
            <rFont val="Tahoma"/>
            <family val="2"/>
          </rPr>
          <t>Joe Pickin:</t>
        </r>
        <r>
          <rPr>
            <sz val="9"/>
            <color indexed="81"/>
            <rFont val="Tahoma"/>
            <family val="2"/>
          </rPr>
          <t xml:space="preserve">
Assume values are identical to those of the reported six subsequent months </t>
        </r>
      </text>
    </comment>
    <comment ref="F425" authorId="0">
      <text>
        <r>
          <rPr>
            <b/>
            <sz val="9"/>
            <color indexed="81"/>
            <rFont val="Tahoma"/>
            <family val="2"/>
          </rPr>
          <t>Joe Pickin:</t>
        </r>
        <r>
          <rPr>
            <sz val="9"/>
            <color indexed="81"/>
            <rFont val="Tahoma"/>
            <family val="2"/>
          </rPr>
          <t xml:space="preserve">
Assume values are identical to those of the reported six subsequent months </t>
        </r>
      </text>
    </comment>
    <comment ref="F426" authorId="0">
      <text>
        <r>
          <rPr>
            <b/>
            <sz val="9"/>
            <color indexed="81"/>
            <rFont val="Tahoma"/>
            <family val="2"/>
          </rPr>
          <t>Joe Pickin:</t>
        </r>
        <r>
          <rPr>
            <sz val="9"/>
            <color indexed="81"/>
            <rFont val="Tahoma"/>
            <family val="2"/>
          </rPr>
          <t xml:space="preserve">
Assume values are identical to those of the reported six subsequent months </t>
        </r>
      </text>
    </comment>
    <comment ref="F427" authorId="0">
      <text>
        <r>
          <rPr>
            <b/>
            <sz val="9"/>
            <color indexed="81"/>
            <rFont val="Tahoma"/>
            <family val="2"/>
          </rPr>
          <t>Joe Pickin:</t>
        </r>
        <r>
          <rPr>
            <sz val="9"/>
            <color indexed="81"/>
            <rFont val="Tahoma"/>
            <family val="2"/>
          </rPr>
          <t xml:space="preserve">
Assume values are identical to those of the reported six subsequent months </t>
        </r>
      </text>
    </comment>
    <comment ref="G427"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F428" authorId="0">
      <text>
        <r>
          <rPr>
            <b/>
            <sz val="9"/>
            <color indexed="81"/>
            <rFont val="Tahoma"/>
            <family val="2"/>
          </rPr>
          <t>Joe Pickin:</t>
        </r>
        <r>
          <rPr>
            <sz val="9"/>
            <color indexed="81"/>
            <rFont val="Tahoma"/>
            <family val="2"/>
          </rPr>
          <t xml:space="preserve">
Assume values are identical to those of the reported six subsequent months </t>
        </r>
      </text>
    </comment>
    <comment ref="G428"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F431" authorId="0">
      <text>
        <r>
          <rPr>
            <b/>
            <sz val="9"/>
            <color indexed="81"/>
            <rFont val="Tahoma"/>
            <family val="2"/>
          </rPr>
          <t>Joe Pickin:</t>
        </r>
        <r>
          <rPr>
            <sz val="9"/>
            <color indexed="81"/>
            <rFont val="Tahoma"/>
            <family val="2"/>
          </rPr>
          <t xml:space="preserve">
Assume values are identical to those of the reported six subsequent months </t>
        </r>
      </text>
    </comment>
    <comment ref="L432"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M432"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F433" authorId="0">
      <text>
        <r>
          <rPr>
            <b/>
            <sz val="9"/>
            <color indexed="81"/>
            <rFont val="Tahoma"/>
            <family val="2"/>
          </rPr>
          <t>Joe Pickin:</t>
        </r>
        <r>
          <rPr>
            <sz val="9"/>
            <color indexed="81"/>
            <rFont val="Tahoma"/>
            <family val="2"/>
          </rPr>
          <t xml:space="preserve">
Assume values are identical to those of the reported six subsequent months </t>
        </r>
      </text>
    </comment>
    <comment ref="L433" authorId="0">
      <text>
        <r>
          <rPr>
            <b/>
            <sz val="9"/>
            <color indexed="81"/>
            <rFont val="Tahoma"/>
            <family val="2"/>
          </rPr>
          <t>Joe Pickin:</t>
        </r>
        <r>
          <rPr>
            <sz val="9"/>
            <color indexed="81"/>
            <rFont val="Tahoma"/>
            <family val="2"/>
          </rPr>
          <t xml:space="preserve">
No incineration of household wastes occurs in Australia</t>
        </r>
      </text>
    </comment>
    <comment ref="M433" authorId="0">
      <text>
        <r>
          <rPr>
            <b/>
            <sz val="9"/>
            <color indexed="81"/>
            <rFont val="Tahoma"/>
            <family val="2"/>
          </rPr>
          <t>Joe Pickin:</t>
        </r>
        <r>
          <rPr>
            <sz val="9"/>
            <color indexed="81"/>
            <rFont val="Tahoma"/>
            <family val="2"/>
          </rPr>
          <t xml:space="preserve">
No incineration of household wastes occurs in Australia</t>
        </r>
      </text>
    </comment>
    <comment ref="F438" authorId="0">
      <text>
        <r>
          <rPr>
            <b/>
            <sz val="9"/>
            <color indexed="81"/>
            <rFont val="Tahoma"/>
            <family val="2"/>
          </rPr>
          <t>Joe Pickin:</t>
        </r>
        <r>
          <rPr>
            <sz val="9"/>
            <color indexed="81"/>
            <rFont val="Tahoma"/>
            <family val="2"/>
          </rPr>
          <t xml:space="preserve">
Assume values are identical to those of the reported six subsequent months </t>
        </r>
      </text>
    </comment>
    <comment ref="F439" authorId="0">
      <text>
        <r>
          <rPr>
            <b/>
            <sz val="9"/>
            <color indexed="81"/>
            <rFont val="Tahoma"/>
            <family val="2"/>
          </rPr>
          <t>Joe Pickin:</t>
        </r>
        <r>
          <rPr>
            <sz val="9"/>
            <color indexed="81"/>
            <rFont val="Tahoma"/>
            <family val="2"/>
          </rPr>
          <t xml:space="preserve">
Assume values are identical to those of the reported six subsequent months </t>
        </r>
      </text>
    </comment>
    <comment ref="F441" authorId="0">
      <text>
        <r>
          <rPr>
            <b/>
            <sz val="9"/>
            <color indexed="81"/>
            <rFont val="Tahoma"/>
            <family val="2"/>
          </rPr>
          <t>Joe Pickin:</t>
        </r>
        <r>
          <rPr>
            <sz val="9"/>
            <color indexed="81"/>
            <rFont val="Tahoma"/>
            <family val="2"/>
          </rPr>
          <t xml:space="preserve">
Assume values are identical to those of the reported six subsequent months </t>
        </r>
      </text>
    </comment>
    <comment ref="F447" authorId="0">
      <text>
        <r>
          <rPr>
            <b/>
            <sz val="9"/>
            <color indexed="81"/>
            <rFont val="Tahoma"/>
            <family val="2"/>
          </rPr>
          <t>Joe Pickin:</t>
        </r>
        <r>
          <rPr>
            <sz val="9"/>
            <color indexed="81"/>
            <rFont val="Tahoma"/>
            <family val="2"/>
          </rPr>
          <t xml:space="preserve">
Assume values are identical to those of the reported six subsequent months </t>
        </r>
      </text>
    </comment>
    <comment ref="G447" authorId="0">
      <text>
        <r>
          <rPr>
            <b/>
            <sz val="9"/>
            <color indexed="81"/>
            <rFont val="Tahoma"/>
            <family val="2"/>
          </rPr>
          <t>Joe Pickin:</t>
        </r>
        <r>
          <rPr>
            <sz val="9"/>
            <color indexed="81"/>
            <rFont val="Tahoma"/>
            <family val="2"/>
          </rPr>
          <t xml:space="preserve">
Added to jurisdiction data: estimate of biosolids. See 'Gap data'.</t>
        </r>
      </text>
    </comment>
    <comment ref="F448" authorId="0">
      <text>
        <r>
          <rPr>
            <b/>
            <sz val="9"/>
            <color indexed="81"/>
            <rFont val="Tahoma"/>
            <family val="2"/>
          </rPr>
          <t>Joe Pickin:</t>
        </r>
        <r>
          <rPr>
            <sz val="9"/>
            <color indexed="81"/>
            <rFont val="Tahoma"/>
            <family val="2"/>
          </rPr>
          <t xml:space="preserve">
Assume values are identical to those of the reported six subsequent months </t>
        </r>
      </text>
    </comment>
    <comment ref="G448"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F450" authorId="0">
      <text>
        <r>
          <rPr>
            <b/>
            <sz val="9"/>
            <color indexed="81"/>
            <rFont val="Tahoma"/>
            <family val="2"/>
          </rPr>
          <t>Joe Pickin:</t>
        </r>
        <r>
          <rPr>
            <sz val="9"/>
            <color indexed="81"/>
            <rFont val="Tahoma"/>
            <family val="2"/>
          </rPr>
          <t xml:space="preserve">
Assume values are identical to those of the reported six subsequent months </t>
        </r>
      </text>
    </comment>
    <comment ref="F451" authorId="0">
      <text>
        <r>
          <rPr>
            <b/>
            <sz val="9"/>
            <color indexed="81"/>
            <rFont val="Tahoma"/>
            <family val="2"/>
          </rPr>
          <t>Joe Pickin:</t>
        </r>
        <r>
          <rPr>
            <sz val="9"/>
            <color indexed="81"/>
            <rFont val="Tahoma"/>
            <family val="2"/>
          </rPr>
          <t xml:space="preserve">
Assume values are identical to those of the reported six subsequent months </t>
        </r>
      </text>
    </comment>
    <comment ref="F453" authorId="0">
      <text>
        <r>
          <rPr>
            <b/>
            <sz val="9"/>
            <color indexed="81"/>
            <rFont val="Tahoma"/>
            <family val="2"/>
          </rPr>
          <t>Joe Pickin:</t>
        </r>
        <r>
          <rPr>
            <sz val="9"/>
            <color indexed="81"/>
            <rFont val="Tahoma"/>
            <family val="2"/>
          </rPr>
          <t xml:space="preserve">
Assume values are identical to those of the reported six subsequent months </t>
        </r>
      </text>
    </comment>
    <comment ref="F454" authorId="0">
      <text>
        <r>
          <rPr>
            <b/>
            <sz val="9"/>
            <color indexed="81"/>
            <rFont val="Tahoma"/>
            <family val="2"/>
          </rPr>
          <t>Joe Pickin:</t>
        </r>
        <r>
          <rPr>
            <sz val="9"/>
            <color indexed="81"/>
            <rFont val="Tahoma"/>
            <family val="2"/>
          </rPr>
          <t xml:space="preserve">
Assume values are identical to those of the reported six subsequent months </t>
        </r>
      </text>
    </comment>
    <comment ref="F455" authorId="0">
      <text>
        <r>
          <rPr>
            <b/>
            <sz val="9"/>
            <color indexed="81"/>
            <rFont val="Tahoma"/>
            <family val="2"/>
          </rPr>
          <t>Joe Pickin:</t>
        </r>
        <r>
          <rPr>
            <sz val="9"/>
            <color indexed="81"/>
            <rFont val="Tahoma"/>
            <family val="2"/>
          </rPr>
          <t xml:space="preserve">
Assume values are identical to those of the reported six subsequent months </t>
        </r>
      </text>
    </comment>
    <comment ref="G455" authorId="0">
      <text>
        <r>
          <rPr>
            <b/>
            <sz val="9"/>
            <color indexed="81"/>
            <rFont val="Tahoma"/>
            <family val="2"/>
          </rPr>
          <t>Joe Pickin:</t>
        </r>
        <r>
          <rPr>
            <sz val="9"/>
            <color indexed="81"/>
            <rFont val="Tahoma"/>
            <family val="2"/>
          </rPr>
          <t xml:space="preserve">
From COAG report. See gap data.</t>
        </r>
      </text>
    </comment>
    <comment ref="K507"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L507"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M507"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K508" authorId="0">
      <text>
        <r>
          <rPr>
            <b/>
            <sz val="9"/>
            <color indexed="81"/>
            <rFont val="Tahoma"/>
            <family val="2"/>
          </rPr>
          <t>Joe Pickin:</t>
        </r>
        <r>
          <rPr>
            <sz val="9"/>
            <color indexed="81"/>
            <rFont val="Tahoma"/>
            <family val="2"/>
          </rPr>
          <t xml:space="preserve">
No incineration of household wastes occurs in Australia</t>
        </r>
      </text>
    </comment>
    <comment ref="L508" authorId="0">
      <text>
        <r>
          <rPr>
            <b/>
            <sz val="9"/>
            <color indexed="81"/>
            <rFont val="Tahoma"/>
            <family val="2"/>
          </rPr>
          <t>Joe Pickin:</t>
        </r>
        <r>
          <rPr>
            <sz val="9"/>
            <color indexed="81"/>
            <rFont val="Tahoma"/>
            <family val="2"/>
          </rPr>
          <t xml:space="preserve">
No incineration of household wastes occurs in Australia</t>
        </r>
      </text>
    </comment>
    <comment ref="M508" authorId="0">
      <text>
        <r>
          <rPr>
            <b/>
            <sz val="9"/>
            <color indexed="81"/>
            <rFont val="Tahoma"/>
            <family val="2"/>
          </rPr>
          <t>Joe Pickin:</t>
        </r>
        <r>
          <rPr>
            <sz val="9"/>
            <color indexed="81"/>
            <rFont val="Tahoma"/>
            <family val="2"/>
          </rPr>
          <t xml:space="preserve">
No incineration of household wastes occurs in Australia</t>
        </r>
      </text>
    </comment>
    <comment ref="E522" authorId="0">
      <text>
        <r>
          <rPr>
            <b/>
            <sz val="9"/>
            <color indexed="81"/>
            <rFont val="Tahoma"/>
            <family val="2"/>
          </rPr>
          <t>Joe Pickin:</t>
        </r>
        <r>
          <rPr>
            <sz val="9"/>
            <color indexed="81"/>
            <rFont val="Tahoma"/>
            <family val="2"/>
          </rPr>
          <t xml:space="preserve">
Added to jurisdiction data: estimate of biosolids. See 'Gap data'.</t>
        </r>
      </text>
    </comment>
    <comment ref="F522" authorId="0">
      <text>
        <r>
          <rPr>
            <b/>
            <sz val="9"/>
            <color indexed="81"/>
            <rFont val="Tahoma"/>
            <family val="2"/>
          </rPr>
          <t>Joe Pickin:</t>
        </r>
        <r>
          <rPr>
            <sz val="9"/>
            <color indexed="81"/>
            <rFont val="Tahoma"/>
            <family val="2"/>
          </rPr>
          <t xml:space="preserve">
Added to jurisdiction data: estimate of biosolids. See 'Gap data'.</t>
        </r>
      </text>
    </comment>
    <comment ref="G522" authorId="0">
      <text>
        <r>
          <rPr>
            <b/>
            <sz val="9"/>
            <color indexed="81"/>
            <rFont val="Tahoma"/>
            <family val="2"/>
          </rPr>
          <t>Joe Pickin:</t>
        </r>
        <r>
          <rPr>
            <sz val="9"/>
            <color indexed="81"/>
            <rFont val="Tahoma"/>
            <family val="2"/>
          </rPr>
          <t xml:space="preserve">
Added to jurisdiction data: estimate of biosolids. See 'Gap data'.</t>
        </r>
      </text>
    </comment>
    <comment ref="E530" authorId="0">
      <text>
        <r>
          <rPr>
            <b/>
            <sz val="9"/>
            <color indexed="81"/>
            <rFont val="Tahoma"/>
            <family val="2"/>
          </rPr>
          <t>Joe Pickin:</t>
        </r>
        <r>
          <rPr>
            <sz val="9"/>
            <color indexed="81"/>
            <rFont val="Tahoma"/>
            <family val="2"/>
          </rPr>
          <t xml:space="preserve">
From COAG report. See gap data.</t>
        </r>
      </text>
    </comment>
    <comment ref="K582"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L582"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M582"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K583" authorId="0">
      <text>
        <r>
          <rPr>
            <b/>
            <sz val="9"/>
            <color indexed="81"/>
            <rFont val="Tahoma"/>
            <family val="2"/>
          </rPr>
          <t>Joe Pickin:</t>
        </r>
        <r>
          <rPr>
            <sz val="9"/>
            <color indexed="81"/>
            <rFont val="Tahoma"/>
            <family val="2"/>
          </rPr>
          <t xml:space="preserve">
No incineration of household wastes occurs in Australia</t>
        </r>
      </text>
    </comment>
    <comment ref="L583" authorId="0">
      <text>
        <r>
          <rPr>
            <b/>
            <sz val="9"/>
            <color indexed="81"/>
            <rFont val="Tahoma"/>
            <family val="2"/>
          </rPr>
          <t>Joe Pickin:</t>
        </r>
        <r>
          <rPr>
            <sz val="9"/>
            <color indexed="81"/>
            <rFont val="Tahoma"/>
            <family val="2"/>
          </rPr>
          <t xml:space="preserve">
No incineration of household wastes occurs in Australia</t>
        </r>
      </text>
    </comment>
    <comment ref="M583" authorId="0">
      <text>
        <r>
          <rPr>
            <b/>
            <sz val="9"/>
            <color indexed="81"/>
            <rFont val="Tahoma"/>
            <family val="2"/>
          </rPr>
          <t>Joe Pickin:</t>
        </r>
        <r>
          <rPr>
            <sz val="9"/>
            <color indexed="81"/>
            <rFont val="Tahoma"/>
            <family val="2"/>
          </rPr>
          <t xml:space="preserve">
No incineration of household wastes occurs in Australia</t>
        </r>
      </text>
    </comment>
    <comment ref="E588"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F588"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G588"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E597" authorId="0">
      <text>
        <r>
          <rPr>
            <b/>
            <sz val="9"/>
            <color indexed="81"/>
            <rFont val="Tahoma"/>
            <family val="2"/>
          </rPr>
          <t>Joe Pickin:</t>
        </r>
        <r>
          <rPr>
            <sz val="9"/>
            <color indexed="81"/>
            <rFont val="Tahoma"/>
            <family val="2"/>
          </rPr>
          <t xml:space="preserve">
Added to jurisdiction data: estimate of biosolids. See 'Gap data'.</t>
        </r>
      </text>
    </comment>
    <comment ref="F597" authorId="0">
      <text>
        <r>
          <rPr>
            <b/>
            <sz val="9"/>
            <color indexed="81"/>
            <rFont val="Tahoma"/>
            <family val="2"/>
          </rPr>
          <t>Joe Pickin:</t>
        </r>
        <r>
          <rPr>
            <sz val="9"/>
            <color indexed="81"/>
            <rFont val="Tahoma"/>
            <family val="2"/>
          </rPr>
          <t xml:space="preserve">
Added to jurisdiction data: estimate of biosolids. See 'Gap data'.</t>
        </r>
      </text>
    </comment>
    <comment ref="G597" authorId="0">
      <text>
        <r>
          <rPr>
            <b/>
            <sz val="9"/>
            <color indexed="81"/>
            <rFont val="Tahoma"/>
            <family val="2"/>
          </rPr>
          <t>Joe Pickin:</t>
        </r>
        <r>
          <rPr>
            <sz val="9"/>
            <color indexed="81"/>
            <rFont val="Tahoma"/>
            <family val="2"/>
          </rPr>
          <t xml:space="preserve">
Added to jurisdiction data: estimate of biosolids. See 'Gap data'.</t>
        </r>
      </text>
    </comment>
    <comment ref="E598"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F598"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G598" authorId="0">
      <text>
        <r>
          <rPr>
            <b/>
            <sz val="9"/>
            <color indexed="81"/>
            <rFont val="Tahoma"/>
            <family val="2"/>
          </rPr>
          <t>Joe Pickin:</t>
        </r>
        <r>
          <rPr>
            <sz val="9"/>
            <color indexed="81"/>
            <rFont val="Tahoma"/>
            <family val="2"/>
          </rPr>
          <t xml:space="preserve">
Australian average per capita per six monthly period mulitplied by jurisdiction population</t>
        </r>
      </text>
    </comment>
    <comment ref="E605" authorId="0">
      <text>
        <r>
          <rPr>
            <b/>
            <sz val="9"/>
            <color indexed="81"/>
            <rFont val="Tahoma"/>
            <family val="2"/>
          </rPr>
          <t>Joe Pickin:</t>
        </r>
        <r>
          <rPr>
            <sz val="9"/>
            <color indexed="81"/>
            <rFont val="Tahoma"/>
            <family val="2"/>
          </rPr>
          <t xml:space="preserve">
From COAG report. See gap data.</t>
        </r>
      </text>
    </comment>
    <comment ref="F605" authorId="0">
      <text>
        <r>
          <rPr>
            <b/>
            <sz val="9"/>
            <color indexed="81"/>
            <rFont val="Tahoma"/>
            <family val="2"/>
          </rPr>
          <t>Joe Pickin:</t>
        </r>
        <r>
          <rPr>
            <sz val="9"/>
            <color indexed="81"/>
            <rFont val="Tahoma"/>
            <family val="2"/>
          </rPr>
          <t xml:space="preserve">
From COAG report. See gap data.</t>
        </r>
      </text>
    </comment>
    <comment ref="G605" authorId="0">
      <text>
        <r>
          <rPr>
            <b/>
            <sz val="9"/>
            <color indexed="81"/>
            <rFont val="Tahoma"/>
            <family val="2"/>
          </rPr>
          <t>Joe Pickin:</t>
        </r>
        <r>
          <rPr>
            <sz val="9"/>
            <color indexed="81"/>
            <rFont val="Tahoma"/>
            <family val="2"/>
          </rPr>
          <t xml:space="preserve">
From COAG report. See gap data.</t>
        </r>
      </text>
    </comment>
  </commentList>
</comments>
</file>

<file path=xl/comments4.xml><?xml version="1.0" encoding="utf-8"?>
<comments xmlns="http://schemas.openxmlformats.org/spreadsheetml/2006/main">
  <authors>
    <author>Joe Pickin</author>
  </authors>
  <commentList>
    <comment ref="E6" authorId="0">
      <text>
        <r>
          <rPr>
            <b/>
            <sz val="9"/>
            <color indexed="81"/>
            <rFont val="Tahoma"/>
            <family val="2"/>
          </rPr>
          <t>Joe Pickin:</t>
        </r>
        <r>
          <rPr>
            <sz val="9"/>
            <color indexed="81"/>
            <rFont val="Tahoma"/>
            <family val="2"/>
          </rPr>
          <t xml:space="preserve">
Excludes Qld &amp; Tas data - not provided</t>
        </r>
      </text>
    </comment>
    <comment ref="K6" authorId="0">
      <text>
        <r>
          <rPr>
            <b/>
            <sz val="9"/>
            <color indexed="81"/>
            <rFont val="Tahoma"/>
            <family val="2"/>
          </rPr>
          <t>Joe Pickin:</t>
        </r>
        <r>
          <rPr>
            <sz val="9"/>
            <color indexed="81"/>
            <rFont val="Tahoma"/>
            <family val="2"/>
          </rPr>
          <t xml:space="preserve">
Excludes Qld &amp; Tas data - not provided</t>
        </r>
      </text>
    </comment>
    <comment ref="E7" authorId="0">
      <text>
        <r>
          <rPr>
            <b/>
            <sz val="9"/>
            <color indexed="81"/>
            <rFont val="Tahoma"/>
            <family val="2"/>
          </rPr>
          <t>Joe Pickin:</t>
        </r>
        <r>
          <rPr>
            <sz val="9"/>
            <color indexed="81"/>
            <rFont val="Tahoma"/>
            <family val="2"/>
          </rPr>
          <t xml:space="preserve">
Excludes Qld &amp; Tas data - not provided</t>
        </r>
      </text>
    </comment>
    <comment ref="K7" authorId="0">
      <text>
        <r>
          <rPr>
            <b/>
            <sz val="9"/>
            <color indexed="81"/>
            <rFont val="Tahoma"/>
            <family val="2"/>
          </rPr>
          <t>Joe Pickin:</t>
        </r>
        <r>
          <rPr>
            <sz val="9"/>
            <color indexed="81"/>
            <rFont val="Tahoma"/>
            <family val="2"/>
          </rPr>
          <t xml:space="preserve">
Excludes Qld &amp; Tas data - not provided</t>
        </r>
      </text>
    </comment>
    <comment ref="E8" authorId="0">
      <text>
        <r>
          <rPr>
            <b/>
            <sz val="9"/>
            <color indexed="81"/>
            <rFont val="Tahoma"/>
            <family val="2"/>
          </rPr>
          <t>Joe Pickin:</t>
        </r>
        <r>
          <rPr>
            <sz val="9"/>
            <color indexed="81"/>
            <rFont val="Tahoma"/>
            <family val="2"/>
          </rPr>
          <t xml:space="preserve">
Excludes Qld &amp; Tas data - not provided</t>
        </r>
      </text>
    </comment>
    <comment ref="K8" authorId="0">
      <text>
        <r>
          <rPr>
            <b/>
            <sz val="9"/>
            <color indexed="81"/>
            <rFont val="Tahoma"/>
            <family val="2"/>
          </rPr>
          <t>Joe Pickin:</t>
        </r>
        <r>
          <rPr>
            <sz val="9"/>
            <color indexed="81"/>
            <rFont val="Tahoma"/>
            <family val="2"/>
          </rPr>
          <t xml:space="preserve">
Excludes Qld &amp; Tas data - not provided</t>
        </r>
      </text>
    </comment>
    <comment ref="E9" authorId="0">
      <text>
        <r>
          <rPr>
            <b/>
            <sz val="9"/>
            <color indexed="81"/>
            <rFont val="Tahoma"/>
            <family val="2"/>
          </rPr>
          <t>Joe Pickin:</t>
        </r>
        <r>
          <rPr>
            <sz val="9"/>
            <color indexed="81"/>
            <rFont val="Tahoma"/>
            <family val="2"/>
          </rPr>
          <t xml:space="preserve">
Excludes Qld &amp; Tas data - not provided</t>
        </r>
      </text>
    </comment>
    <comment ref="K9" authorId="0">
      <text>
        <r>
          <rPr>
            <b/>
            <sz val="9"/>
            <color indexed="81"/>
            <rFont val="Tahoma"/>
            <family val="2"/>
          </rPr>
          <t>Joe Pickin:</t>
        </r>
        <r>
          <rPr>
            <sz val="9"/>
            <color indexed="81"/>
            <rFont val="Tahoma"/>
            <family val="2"/>
          </rPr>
          <t xml:space="preserve">
Excludes Qld &amp; Tas data - not provided</t>
        </r>
      </text>
    </comment>
    <comment ref="E10" authorId="0">
      <text>
        <r>
          <rPr>
            <b/>
            <sz val="9"/>
            <color indexed="81"/>
            <rFont val="Tahoma"/>
            <family val="2"/>
          </rPr>
          <t>Joe Pickin:</t>
        </r>
        <r>
          <rPr>
            <sz val="9"/>
            <color indexed="81"/>
            <rFont val="Tahoma"/>
            <family val="2"/>
          </rPr>
          <t xml:space="preserve">
Excludes Qld &amp; Tas data - not provided</t>
        </r>
      </text>
    </comment>
    <comment ref="K10" authorId="0">
      <text>
        <r>
          <rPr>
            <b/>
            <sz val="9"/>
            <color indexed="81"/>
            <rFont val="Tahoma"/>
            <family val="2"/>
          </rPr>
          <t>Joe Pickin:</t>
        </r>
        <r>
          <rPr>
            <sz val="9"/>
            <color indexed="81"/>
            <rFont val="Tahoma"/>
            <family val="2"/>
          </rPr>
          <t xml:space="preserve">
Excludes Qld &amp; Tas data - not provided</t>
        </r>
      </text>
    </comment>
    <comment ref="E11" authorId="0">
      <text>
        <r>
          <rPr>
            <b/>
            <sz val="9"/>
            <color indexed="81"/>
            <rFont val="Tahoma"/>
            <family val="2"/>
          </rPr>
          <t>Joe Pickin:</t>
        </r>
        <r>
          <rPr>
            <sz val="9"/>
            <color indexed="81"/>
            <rFont val="Tahoma"/>
            <family val="2"/>
          </rPr>
          <t xml:space="preserve">
Excludes Qld &amp; Tas data - not provided</t>
        </r>
      </text>
    </comment>
    <comment ref="K11" authorId="0">
      <text>
        <r>
          <rPr>
            <b/>
            <sz val="9"/>
            <color indexed="81"/>
            <rFont val="Tahoma"/>
            <family val="2"/>
          </rPr>
          <t>Joe Pickin:</t>
        </r>
        <r>
          <rPr>
            <sz val="9"/>
            <color indexed="81"/>
            <rFont val="Tahoma"/>
            <family val="2"/>
          </rPr>
          <t xml:space="preserve">
Excludes Qld &amp; Tas data - not provided</t>
        </r>
      </text>
    </comment>
    <comment ref="E12" authorId="0">
      <text>
        <r>
          <rPr>
            <b/>
            <sz val="9"/>
            <color indexed="81"/>
            <rFont val="Tahoma"/>
            <family val="2"/>
          </rPr>
          <t>Joe Pickin:</t>
        </r>
        <r>
          <rPr>
            <sz val="9"/>
            <color indexed="81"/>
            <rFont val="Tahoma"/>
            <family val="2"/>
          </rPr>
          <t xml:space="preserve">
Excludes Qld &amp; Tas data - not provided</t>
        </r>
      </text>
    </comment>
    <comment ref="K12" authorId="0">
      <text>
        <r>
          <rPr>
            <b/>
            <sz val="9"/>
            <color indexed="81"/>
            <rFont val="Tahoma"/>
            <family val="2"/>
          </rPr>
          <t>Joe Pickin:</t>
        </r>
        <r>
          <rPr>
            <sz val="9"/>
            <color indexed="81"/>
            <rFont val="Tahoma"/>
            <family val="2"/>
          </rPr>
          <t xml:space="preserve">
Excludes Qld &amp; Tas data - not provided</t>
        </r>
      </text>
    </comment>
    <comment ref="E13" authorId="0">
      <text>
        <r>
          <rPr>
            <b/>
            <sz val="9"/>
            <color indexed="81"/>
            <rFont val="Tahoma"/>
            <family val="2"/>
          </rPr>
          <t>Joe Pickin:</t>
        </r>
        <r>
          <rPr>
            <sz val="9"/>
            <color indexed="81"/>
            <rFont val="Tahoma"/>
            <family val="2"/>
          </rPr>
          <t xml:space="preserve">
Excludes Qld &amp; Tas data - not provided</t>
        </r>
      </text>
    </comment>
    <comment ref="K13" authorId="0">
      <text>
        <r>
          <rPr>
            <b/>
            <sz val="9"/>
            <color indexed="81"/>
            <rFont val="Tahoma"/>
            <family val="2"/>
          </rPr>
          <t>Joe Pickin:</t>
        </r>
        <r>
          <rPr>
            <sz val="9"/>
            <color indexed="81"/>
            <rFont val="Tahoma"/>
            <family val="2"/>
          </rPr>
          <t xml:space="preserve">
Excludes Qld &amp; Tas data - not provided</t>
        </r>
      </text>
    </comment>
    <comment ref="E14" authorId="0">
      <text>
        <r>
          <rPr>
            <b/>
            <sz val="9"/>
            <color indexed="81"/>
            <rFont val="Tahoma"/>
            <family val="2"/>
          </rPr>
          <t>Joe Pickin:</t>
        </r>
        <r>
          <rPr>
            <sz val="9"/>
            <color indexed="81"/>
            <rFont val="Tahoma"/>
            <family val="2"/>
          </rPr>
          <t xml:space="preserve">
Excludes Qld &amp; Tas data - not provided</t>
        </r>
      </text>
    </comment>
    <comment ref="K14" authorId="0">
      <text>
        <r>
          <rPr>
            <b/>
            <sz val="9"/>
            <color indexed="81"/>
            <rFont val="Tahoma"/>
            <family val="2"/>
          </rPr>
          <t>Joe Pickin:</t>
        </r>
        <r>
          <rPr>
            <sz val="9"/>
            <color indexed="81"/>
            <rFont val="Tahoma"/>
            <family val="2"/>
          </rPr>
          <t xml:space="preserve">
Excludes Qld &amp; Tas data - not provided</t>
        </r>
      </text>
    </comment>
    <comment ref="E15" authorId="0">
      <text>
        <r>
          <rPr>
            <b/>
            <sz val="9"/>
            <color indexed="81"/>
            <rFont val="Tahoma"/>
            <family val="2"/>
          </rPr>
          <t>Joe Pickin:</t>
        </r>
        <r>
          <rPr>
            <sz val="9"/>
            <color indexed="81"/>
            <rFont val="Tahoma"/>
            <family val="2"/>
          </rPr>
          <t xml:space="preserve">
Excludes Qld &amp; Tas data - not provided</t>
        </r>
      </text>
    </comment>
    <comment ref="K15" authorId="0">
      <text>
        <r>
          <rPr>
            <b/>
            <sz val="9"/>
            <color indexed="81"/>
            <rFont val="Tahoma"/>
            <family val="2"/>
          </rPr>
          <t>Joe Pickin:</t>
        </r>
        <r>
          <rPr>
            <sz val="9"/>
            <color indexed="81"/>
            <rFont val="Tahoma"/>
            <family val="2"/>
          </rPr>
          <t xml:space="preserve">
Excludes Qld &amp; Tas data - not provided</t>
        </r>
      </text>
    </comment>
    <comment ref="E16" authorId="0">
      <text>
        <r>
          <rPr>
            <b/>
            <sz val="9"/>
            <color indexed="81"/>
            <rFont val="Tahoma"/>
            <family val="2"/>
          </rPr>
          <t>Joe Pickin:</t>
        </r>
        <r>
          <rPr>
            <sz val="9"/>
            <color indexed="81"/>
            <rFont val="Tahoma"/>
            <family val="2"/>
          </rPr>
          <t xml:space="preserve">
Excludes Qld &amp; Tas data - not provided</t>
        </r>
      </text>
    </comment>
    <comment ref="K16" authorId="0">
      <text>
        <r>
          <rPr>
            <b/>
            <sz val="9"/>
            <color indexed="81"/>
            <rFont val="Tahoma"/>
            <family val="2"/>
          </rPr>
          <t>Joe Pickin:</t>
        </r>
        <r>
          <rPr>
            <sz val="9"/>
            <color indexed="81"/>
            <rFont val="Tahoma"/>
            <family val="2"/>
          </rPr>
          <t xml:space="preserve">
Excludes Qld &amp; Tas data - not provided</t>
        </r>
      </text>
    </comment>
    <comment ref="E17" authorId="0">
      <text>
        <r>
          <rPr>
            <b/>
            <sz val="9"/>
            <color indexed="81"/>
            <rFont val="Tahoma"/>
            <family val="2"/>
          </rPr>
          <t>Joe Pickin:</t>
        </r>
        <r>
          <rPr>
            <sz val="9"/>
            <color indexed="81"/>
            <rFont val="Tahoma"/>
            <family val="2"/>
          </rPr>
          <t xml:space="preserve">
Excludes Qld &amp; Tas data - not provided</t>
        </r>
      </text>
    </comment>
    <comment ref="K17" authorId="0">
      <text>
        <r>
          <rPr>
            <b/>
            <sz val="9"/>
            <color indexed="81"/>
            <rFont val="Tahoma"/>
            <family val="2"/>
          </rPr>
          <t>Joe Pickin:</t>
        </r>
        <r>
          <rPr>
            <sz val="9"/>
            <color indexed="81"/>
            <rFont val="Tahoma"/>
            <family val="2"/>
          </rPr>
          <t xml:space="preserve">
Excludes Qld &amp; Tas data - not provided</t>
        </r>
      </text>
    </comment>
    <comment ref="E18" authorId="0">
      <text>
        <r>
          <rPr>
            <b/>
            <sz val="9"/>
            <color indexed="81"/>
            <rFont val="Tahoma"/>
            <family val="2"/>
          </rPr>
          <t>Joe Pickin:</t>
        </r>
        <r>
          <rPr>
            <sz val="9"/>
            <color indexed="81"/>
            <rFont val="Tahoma"/>
            <family val="2"/>
          </rPr>
          <t xml:space="preserve">
Excludes Qld &amp; Tas data - not provided</t>
        </r>
      </text>
    </comment>
    <comment ref="K18" authorId="0">
      <text>
        <r>
          <rPr>
            <b/>
            <sz val="9"/>
            <color indexed="81"/>
            <rFont val="Tahoma"/>
            <family val="2"/>
          </rPr>
          <t>Joe Pickin:</t>
        </r>
        <r>
          <rPr>
            <sz val="9"/>
            <color indexed="81"/>
            <rFont val="Tahoma"/>
            <family val="2"/>
          </rPr>
          <t xml:space="preserve">
Excludes Qld &amp; Tas data - not provided</t>
        </r>
      </text>
    </comment>
    <comment ref="E19" authorId="0">
      <text>
        <r>
          <rPr>
            <b/>
            <sz val="9"/>
            <color indexed="81"/>
            <rFont val="Tahoma"/>
            <family val="2"/>
          </rPr>
          <t>Joe Pickin:</t>
        </r>
        <r>
          <rPr>
            <sz val="9"/>
            <color indexed="81"/>
            <rFont val="Tahoma"/>
            <family val="2"/>
          </rPr>
          <t xml:space="preserve">
Excludes Qld &amp; Tas data - not provided</t>
        </r>
      </text>
    </comment>
    <comment ref="K19" authorId="0">
      <text>
        <r>
          <rPr>
            <b/>
            <sz val="9"/>
            <color indexed="81"/>
            <rFont val="Tahoma"/>
            <family val="2"/>
          </rPr>
          <t>Joe Pickin:</t>
        </r>
        <r>
          <rPr>
            <sz val="9"/>
            <color indexed="81"/>
            <rFont val="Tahoma"/>
            <family val="2"/>
          </rPr>
          <t xml:space="preserve">
Excludes Qld &amp; Tas data - not provided</t>
        </r>
      </text>
    </comment>
    <comment ref="E20" authorId="0">
      <text>
        <r>
          <rPr>
            <b/>
            <sz val="9"/>
            <color indexed="81"/>
            <rFont val="Tahoma"/>
            <family val="2"/>
          </rPr>
          <t>Joe Pickin:</t>
        </r>
        <r>
          <rPr>
            <sz val="9"/>
            <color indexed="81"/>
            <rFont val="Tahoma"/>
            <family val="2"/>
          </rPr>
          <t xml:space="preserve">
Excludes Qld &amp; Tas data - not provided</t>
        </r>
      </text>
    </comment>
    <comment ref="K20" authorId="0">
      <text>
        <r>
          <rPr>
            <b/>
            <sz val="9"/>
            <color indexed="81"/>
            <rFont val="Tahoma"/>
            <family val="2"/>
          </rPr>
          <t>Joe Pickin:</t>
        </r>
        <r>
          <rPr>
            <sz val="9"/>
            <color indexed="81"/>
            <rFont val="Tahoma"/>
            <family val="2"/>
          </rPr>
          <t xml:space="preserve">
Excludes Qld &amp; Tas data - not provided</t>
        </r>
      </text>
    </comment>
    <comment ref="E21" authorId="0">
      <text>
        <r>
          <rPr>
            <b/>
            <sz val="9"/>
            <color indexed="81"/>
            <rFont val="Tahoma"/>
            <family val="2"/>
          </rPr>
          <t>Joe Pickin:</t>
        </r>
        <r>
          <rPr>
            <sz val="9"/>
            <color indexed="81"/>
            <rFont val="Tahoma"/>
            <family val="2"/>
          </rPr>
          <t xml:space="preserve">
Excludes Qld &amp; Tas data - not provided</t>
        </r>
      </text>
    </comment>
    <comment ref="K21" authorId="0">
      <text>
        <r>
          <rPr>
            <b/>
            <sz val="9"/>
            <color indexed="81"/>
            <rFont val="Tahoma"/>
            <family val="2"/>
          </rPr>
          <t>Joe Pickin:</t>
        </r>
        <r>
          <rPr>
            <sz val="9"/>
            <color indexed="81"/>
            <rFont val="Tahoma"/>
            <family val="2"/>
          </rPr>
          <t xml:space="preserve">
Excludes Qld &amp; Tas data - not provided</t>
        </r>
      </text>
    </comment>
    <comment ref="E22" authorId="0">
      <text>
        <r>
          <rPr>
            <b/>
            <sz val="9"/>
            <color indexed="81"/>
            <rFont val="Tahoma"/>
            <family val="2"/>
          </rPr>
          <t>Joe Pickin:</t>
        </r>
        <r>
          <rPr>
            <sz val="9"/>
            <color indexed="81"/>
            <rFont val="Tahoma"/>
            <family val="2"/>
          </rPr>
          <t xml:space="preserve">
Excludes Qld &amp; Tas data - not provided</t>
        </r>
      </text>
    </comment>
    <comment ref="K22" authorId="0">
      <text>
        <r>
          <rPr>
            <b/>
            <sz val="9"/>
            <color indexed="81"/>
            <rFont val="Tahoma"/>
            <family val="2"/>
          </rPr>
          <t>Joe Pickin:</t>
        </r>
        <r>
          <rPr>
            <sz val="9"/>
            <color indexed="81"/>
            <rFont val="Tahoma"/>
            <family val="2"/>
          </rPr>
          <t xml:space="preserve">
Excludes Qld &amp; Tas data - not provided</t>
        </r>
      </text>
    </comment>
    <comment ref="E23" authorId="0">
      <text>
        <r>
          <rPr>
            <b/>
            <sz val="9"/>
            <color indexed="81"/>
            <rFont val="Tahoma"/>
            <family val="2"/>
          </rPr>
          <t>Joe Pickin:</t>
        </r>
        <r>
          <rPr>
            <sz val="9"/>
            <color indexed="81"/>
            <rFont val="Tahoma"/>
            <family val="2"/>
          </rPr>
          <t xml:space="preserve">
Excludes Qld &amp; Tas data - not provided</t>
        </r>
      </text>
    </comment>
    <comment ref="K23" authorId="0">
      <text>
        <r>
          <rPr>
            <b/>
            <sz val="9"/>
            <color indexed="81"/>
            <rFont val="Tahoma"/>
            <family val="2"/>
          </rPr>
          <t>Joe Pickin:</t>
        </r>
        <r>
          <rPr>
            <sz val="9"/>
            <color indexed="81"/>
            <rFont val="Tahoma"/>
            <family val="2"/>
          </rPr>
          <t xml:space="preserve">
Excludes Qld &amp; Tas data - not provided</t>
        </r>
      </text>
    </comment>
    <comment ref="E24" authorId="0">
      <text>
        <r>
          <rPr>
            <b/>
            <sz val="9"/>
            <color indexed="81"/>
            <rFont val="Tahoma"/>
            <family val="2"/>
          </rPr>
          <t>Joe Pickin:</t>
        </r>
        <r>
          <rPr>
            <sz val="9"/>
            <color indexed="81"/>
            <rFont val="Tahoma"/>
            <family val="2"/>
          </rPr>
          <t xml:space="preserve">
Excludes Qld &amp; Tas data - not provided</t>
        </r>
      </text>
    </comment>
    <comment ref="E25" authorId="0">
      <text>
        <r>
          <rPr>
            <b/>
            <sz val="9"/>
            <color indexed="81"/>
            <rFont val="Tahoma"/>
            <family val="2"/>
          </rPr>
          <t>Joe Pickin:</t>
        </r>
        <r>
          <rPr>
            <sz val="9"/>
            <color indexed="81"/>
            <rFont val="Tahoma"/>
            <family val="2"/>
          </rPr>
          <t xml:space="preserve">
Excludes Qld &amp; Tas data - not provided</t>
        </r>
      </text>
    </comment>
    <comment ref="K25" authorId="0">
      <text>
        <r>
          <rPr>
            <b/>
            <sz val="9"/>
            <color indexed="81"/>
            <rFont val="Tahoma"/>
            <family val="2"/>
          </rPr>
          <t>Joe Pickin:</t>
        </r>
        <r>
          <rPr>
            <sz val="9"/>
            <color indexed="81"/>
            <rFont val="Tahoma"/>
            <family val="2"/>
          </rPr>
          <t xml:space="preserve">
Excludes Qld &amp; Tas data - not provided</t>
        </r>
      </text>
    </comment>
    <comment ref="E26" authorId="0">
      <text>
        <r>
          <rPr>
            <b/>
            <sz val="9"/>
            <color indexed="81"/>
            <rFont val="Tahoma"/>
            <family val="2"/>
          </rPr>
          <t>Joe Pickin:</t>
        </r>
        <r>
          <rPr>
            <sz val="9"/>
            <color indexed="81"/>
            <rFont val="Tahoma"/>
            <family val="2"/>
          </rPr>
          <t xml:space="preserve">
Excludes Qld &amp; Tas data - not provided</t>
        </r>
      </text>
    </comment>
    <comment ref="K26" authorId="0">
      <text>
        <r>
          <rPr>
            <b/>
            <sz val="9"/>
            <color indexed="81"/>
            <rFont val="Tahoma"/>
            <family val="2"/>
          </rPr>
          <t>Joe Pickin:</t>
        </r>
        <r>
          <rPr>
            <sz val="9"/>
            <color indexed="81"/>
            <rFont val="Tahoma"/>
            <family val="2"/>
          </rPr>
          <t xml:space="preserve">
Excludes Qld &amp; Tas data - not provided</t>
        </r>
      </text>
    </comment>
    <comment ref="E27" authorId="0">
      <text>
        <r>
          <rPr>
            <b/>
            <sz val="9"/>
            <color indexed="81"/>
            <rFont val="Tahoma"/>
            <family val="2"/>
          </rPr>
          <t>Joe Pickin:</t>
        </r>
        <r>
          <rPr>
            <sz val="9"/>
            <color indexed="81"/>
            <rFont val="Tahoma"/>
            <family val="2"/>
          </rPr>
          <t xml:space="preserve">
Excludes Qld &amp; Tas data - not provided</t>
        </r>
      </text>
    </comment>
    <comment ref="K27" authorId="0">
      <text>
        <r>
          <rPr>
            <b/>
            <sz val="9"/>
            <color indexed="81"/>
            <rFont val="Tahoma"/>
            <family val="2"/>
          </rPr>
          <t>Joe Pickin:</t>
        </r>
        <r>
          <rPr>
            <sz val="9"/>
            <color indexed="81"/>
            <rFont val="Tahoma"/>
            <family val="2"/>
          </rPr>
          <t xml:space="preserve">
Excludes Qld &amp; Tas data - not provided</t>
        </r>
      </text>
    </comment>
    <comment ref="E28" authorId="0">
      <text>
        <r>
          <rPr>
            <b/>
            <sz val="9"/>
            <color indexed="81"/>
            <rFont val="Tahoma"/>
            <family val="2"/>
          </rPr>
          <t>Joe Pickin:</t>
        </r>
        <r>
          <rPr>
            <sz val="9"/>
            <color indexed="81"/>
            <rFont val="Tahoma"/>
            <family val="2"/>
          </rPr>
          <t xml:space="preserve">
Excludes Qld &amp; Tas data - not provided</t>
        </r>
      </text>
    </comment>
    <comment ref="K28" authorId="0">
      <text>
        <r>
          <rPr>
            <b/>
            <sz val="9"/>
            <color indexed="81"/>
            <rFont val="Tahoma"/>
            <family val="2"/>
          </rPr>
          <t>Joe Pickin:</t>
        </r>
        <r>
          <rPr>
            <sz val="9"/>
            <color indexed="81"/>
            <rFont val="Tahoma"/>
            <family val="2"/>
          </rPr>
          <t xml:space="preserve">
Excludes Qld &amp; Tas data - not provided</t>
        </r>
      </text>
    </comment>
    <comment ref="E29" authorId="0">
      <text>
        <r>
          <rPr>
            <b/>
            <sz val="9"/>
            <color indexed="81"/>
            <rFont val="Tahoma"/>
            <family val="2"/>
          </rPr>
          <t>Joe Pickin:</t>
        </r>
        <r>
          <rPr>
            <sz val="9"/>
            <color indexed="81"/>
            <rFont val="Tahoma"/>
            <family val="2"/>
          </rPr>
          <t xml:space="preserve">
Excludes Qld &amp; Tas data - not provided</t>
        </r>
      </text>
    </comment>
    <comment ref="K29" authorId="0">
      <text>
        <r>
          <rPr>
            <b/>
            <sz val="9"/>
            <color indexed="81"/>
            <rFont val="Tahoma"/>
            <family val="2"/>
          </rPr>
          <t>Joe Pickin:</t>
        </r>
        <r>
          <rPr>
            <sz val="9"/>
            <color indexed="81"/>
            <rFont val="Tahoma"/>
            <family val="2"/>
          </rPr>
          <t xml:space="preserve">
Excludes Qld &amp; Tas data - not provided</t>
        </r>
      </text>
    </comment>
    <comment ref="E30" authorId="0">
      <text>
        <r>
          <rPr>
            <b/>
            <sz val="9"/>
            <color indexed="81"/>
            <rFont val="Tahoma"/>
            <family val="2"/>
          </rPr>
          <t>Joe Pickin:</t>
        </r>
        <r>
          <rPr>
            <sz val="9"/>
            <color indexed="81"/>
            <rFont val="Tahoma"/>
            <family val="2"/>
          </rPr>
          <t xml:space="preserve">
Excludes Qld &amp; Tas data - not provided</t>
        </r>
      </text>
    </comment>
    <comment ref="K30" authorId="0">
      <text>
        <r>
          <rPr>
            <b/>
            <sz val="9"/>
            <color indexed="81"/>
            <rFont val="Tahoma"/>
            <family val="2"/>
          </rPr>
          <t>Joe Pickin:</t>
        </r>
        <r>
          <rPr>
            <sz val="9"/>
            <color indexed="81"/>
            <rFont val="Tahoma"/>
            <family val="2"/>
          </rPr>
          <t xml:space="preserve">
Excludes Qld &amp; Tas data - not provided</t>
        </r>
      </text>
    </comment>
    <comment ref="E31" authorId="0">
      <text>
        <r>
          <rPr>
            <b/>
            <sz val="9"/>
            <color indexed="81"/>
            <rFont val="Tahoma"/>
            <family val="2"/>
          </rPr>
          <t>Joe Pickin:</t>
        </r>
        <r>
          <rPr>
            <sz val="9"/>
            <color indexed="81"/>
            <rFont val="Tahoma"/>
            <family val="2"/>
          </rPr>
          <t xml:space="preserve">
Excludes Qld &amp; Tas data - not provided</t>
        </r>
      </text>
    </comment>
    <comment ref="K31" authorId="0">
      <text>
        <r>
          <rPr>
            <b/>
            <sz val="9"/>
            <color indexed="81"/>
            <rFont val="Tahoma"/>
            <family val="2"/>
          </rPr>
          <t>Joe Pickin:</t>
        </r>
        <r>
          <rPr>
            <sz val="9"/>
            <color indexed="81"/>
            <rFont val="Tahoma"/>
            <family val="2"/>
          </rPr>
          <t xml:space="preserve">
Excludes Qld &amp; Tas data - not provided</t>
        </r>
      </text>
    </comment>
    <comment ref="E32" authorId="0">
      <text>
        <r>
          <rPr>
            <b/>
            <sz val="9"/>
            <color indexed="81"/>
            <rFont val="Tahoma"/>
            <family val="2"/>
          </rPr>
          <t>Joe Pickin:</t>
        </r>
        <r>
          <rPr>
            <sz val="9"/>
            <color indexed="81"/>
            <rFont val="Tahoma"/>
            <family val="2"/>
          </rPr>
          <t xml:space="preserve">
Excludes Qld &amp; Tas data - not provided</t>
        </r>
      </text>
    </comment>
    <comment ref="K32" authorId="0">
      <text>
        <r>
          <rPr>
            <b/>
            <sz val="9"/>
            <color indexed="81"/>
            <rFont val="Tahoma"/>
            <family val="2"/>
          </rPr>
          <t>Joe Pickin:</t>
        </r>
        <r>
          <rPr>
            <sz val="9"/>
            <color indexed="81"/>
            <rFont val="Tahoma"/>
            <family val="2"/>
          </rPr>
          <t xml:space="preserve">
Excludes Qld &amp; Tas data - not provided</t>
        </r>
      </text>
    </comment>
    <comment ref="E33" authorId="0">
      <text>
        <r>
          <rPr>
            <b/>
            <sz val="9"/>
            <color indexed="81"/>
            <rFont val="Tahoma"/>
            <family val="2"/>
          </rPr>
          <t>Joe Pickin:</t>
        </r>
        <r>
          <rPr>
            <sz val="9"/>
            <color indexed="81"/>
            <rFont val="Tahoma"/>
            <family val="2"/>
          </rPr>
          <t xml:space="preserve">
Excludes Qld &amp; Tas data - not provided</t>
        </r>
      </text>
    </comment>
    <comment ref="K33" authorId="0">
      <text>
        <r>
          <rPr>
            <b/>
            <sz val="9"/>
            <color indexed="81"/>
            <rFont val="Tahoma"/>
            <family val="2"/>
          </rPr>
          <t>Joe Pickin:</t>
        </r>
        <r>
          <rPr>
            <sz val="9"/>
            <color indexed="81"/>
            <rFont val="Tahoma"/>
            <family val="2"/>
          </rPr>
          <t xml:space="preserve">
Excludes Qld &amp; Tas data - not provided</t>
        </r>
      </text>
    </comment>
    <comment ref="E34" authorId="0">
      <text>
        <r>
          <rPr>
            <b/>
            <sz val="9"/>
            <color indexed="81"/>
            <rFont val="Tahoma"/>
            <family val="2"/>
          </rPr>
          <t>Joe Pickin:</t>
        </r>
        <r>
          <rPr>
            <sz val="9"/>
            <color indexed="81"/>
            <rFont val="Tahoma"/>
            <family val="2"/>
          </rPr>
          <t xml:space="preserve">
Excludes Qld &amp; Tas data - not provided</t>
        </r>
      </text>
    </comment>
    <comment ref="K34" authorId="0">
      <text>
        <r>
          <rPr>
            <b/>
            <sz val="9"/>
            <color indexed="81"/>
            <rFont val="Tahoma"/>
            <family val="2"/>
          </rPr>
          <t>Joe Pickin:</t>
        </r>
        <r>
          <rPr>
            <sz val="9"/>
            <color indexed="81"/>
            <rFont val="Tahoma"/>
            <family val="2"/>
          </rPr>
          <t xml:space="preserve">
Excludes Qld &amp; Tas data - not provided</t>
        </r>
      </text>
    </comment>
    <comment ref="E35" authorId="0">
      <text>
        <r>
          <rPr>
            <b/>
            <sz val="9"/>
            <color indexed="81"/>
            <rFont val="Tahoma"/>
            <family val="2"/>
          </rPr>
          <t>Joe Pickin:</t>
        </r>
        <r>
          <rPr>
            <sz val="9"/>
            <color indexed="81"/>
            <rFont val="Tahoma"/>
            <family val="2"/>
          </rPr>
          <t xml:space="preserve">
Excludes Qld &amp; Tas data - not provided</t>
        </r>
      </text>
    </comment>
    <comment ref="K35" authorId="0">
      <text>
        <r>
          <rPr>
            <b/>
            <sz val="9"/>
            <color indexed="81"/>
            <rFont val="Tahoma"/>
            <family val="2"/>
          </rPr>
          <t>Joe Pickin:</t>
        </r>
        <r>
          <rPr>
            <sz val="9"/>
            <color indexed="81"/>
            <rFont val="Tahoma"/>
            <family val="2"/>
          </rPr>
          <t xml:space="preserve">
Excludes Qld &amp; Tas data - not provided</t>
        </r>
      </text>
    </comment>
    <comment ref="E36" authorId="0">
      <text>
        <r>
          <rPr>
            <b/>
            <sz val="9"/>
            <color indexed="81"/>
            <rFont val="Tahoma"/>
            <family val="2"/>
          </rPr>
          <t>Joe Pickin:</t>
        </r>
        <r>
          <rPr>
            <sz val="9"/>
            <color indexed="81"/>
            <rFont val="Tahoma"/>
            <family val="2"/>
          </rPr>
          <t xml:space="preserve">
Excludes Qld &amp; Tas data - not provided</t>
        </r>
      </text>
    </comment>
    <comment ref="K36" authorId="0">
      <text>
        <r>
          <rPr>
            <b/>
            <sz val="9"/>
            <color indexed="81"/>
            <rFont val="Tahoma"/>
            <family val="2"/>
          </rPr>
          <t>Joe Pickin:</t>
        </r>
        <r>
          <rPr>
            <sz val="9"/>
            <color indexed="81"/>
            <rFont val="Tahoma"/>
            <family val="2"/>
          </rPr>
          <t xml:space="preserve">
Excludes Qld &amp; Tas data - not provided</t>
        </r>
      </text>
    </comment>
    <comment ref="E37" authorId="0">
      <text>
        <r>
          <rPr>
            <b/>
            <sz val="9"/>
            <color indexed="81"/>
            <rFont val="Tahoma"/>
            <family val="2"/>
          </rPr>
          <t>Joe Pickin:</t>
        </r>
        <r>
          <rPr>
            <sz val="9"/>
            <color indexed="81"/>
            <rFont val="Tahoma"/>
            <family val="2"/>
          </rPr>
          <t xml:space="preserve">
Excludes Qld &amp; Tas data - not provided</t>
        </r>
      </text>
    </comment>
    <comment ref="K37" authorId="0">
      <text>
        <r>
          <rPr>
            <b/>
            <sz val="9"/>
            <color indexed="81"/>
            <rFont val="Tahoma"/>
            <family val="2"/>
          </rPr>
          <t>Joe Pickin:</t>
        </r>
        <r>
          <rPr>
            <sz val="9"/>
            <color indexed="81"/>
            <rFont val="Tahoma"/>
            <family val="2"/>
          </rPr>
          <t xml:space="preserve">
Excludes Qld &amp; Tas data - not provided</t>
        </r>
      </text>
    </comment>
    <comment ref="E38" authorId="0">
      <text>
        <r>
          <rPr>
            <b/>
            <sz val="9"/>
            <color indexed="81"/>
            <rFont val="Tahoma"/>
            <family val="2"/>
          </rPr>
          <t>Joe Pickin:</t>
        </r>
        <r>
          <rPr>
            <sz val="9"/>
            <color indexed="81"/>
            <rFont val="Tahoma"/>
            <family val="2"/>
          </rPr>
          <t xml:space="preserve">
Excludes Qld &amp; Tas data - not provided</t>
        </r>
      </text>
    </comment>
    <comment ref="K38" authorId="0">
      <text>
        <r>
          <rPr>
            <b/>
            <sz val="9"/>
            <color indexed="81"/>
            <rFont val="Tahoma"/>
            <family val="2"/>
          </rPr>
          <t>Joe Pickin:</t>
        </r>
        <r>
          <rPr>
            <sz val="9"/>
            <color indexed="81"/>
            <rFont val="Tahoma"/>
            <family val="2"/>
          </rPr>
          <t xml:space="preserve">
Excludes Qld &amp; Tas data - not provided</t>
        </r>
      </text>
    </comment>
    <comment ref="E39" authorId="0">
      <text>
        <r>
          <rPr>
            <b/>
            <sz val="9"/>
            <color indexed="81"/>
            <rFont val="Tahoma"/>
            <family val="2"/>
          </rPr>
          <t>Joe Pickin:</t>
        </r>
        <r>
          <rPr>
            <sz val="9"/>
            <color indexed="81"/>
            <rFont val="Tahoma"/>
            <family val="2"/>
          </rPr>
          <t xml:space="preserve">
Excludes Qld &amp; Tas data - not provided</t>
        </r>
      </text>
    </comment>
    <comment ref="K39" authorId="0">
      <text>
        <r>
          <rPr>
            <b/>
            <sz val="9"/>
            <color indexed="81"/>
            <rFont val="Tahoma"/>
            <family val="2"/>
          </rPr>
          <t>Joe Pickin:</t>
        </r>
        <r>
          <rPr>
            <sz val="9"/>
            <color indexed="81"/>
            <rFont val="Tahoma"/>
            <family val="2"/>
          </rPr>
          <t xml:space="preserve">
Excludes Qld &amp; Tas data - not provided</t>
        </r>
      </text>
    </comment>
    <comment ref="E40" authorId="0">
      <text>
        <r>
          <rPr>
            <b/>
            <sz val="9"/>
            <color indexed="81"/>
            <rFont val="Tahoma"/>
            <family val="2"/>
          </rPr>
          <t>Joe Pickin:</t>
        </r>
        <r>
          <rPr>
            <sz val="9"/>
            <color indexed="81"/>
            <rFont val="Tahoma"/>
            <family val="2"/>
          </rPr>
          <t xml:space="preserve">
Excludes Qld &amp; Tas data - not provided</t>
        </r>
      </text>
    </comment>
    <comment ref="K40" authorId="0">
      <text>
        <r>
          <rPr>
            <b/>
            <sz val="9"/>
            <color indexed="81"/>
            <rFont val="Tahoma"/>
            <family val="2"/>
          </rPr>
          <t>Joe Pickin:</t>
        </r>
        <r>
          <rPr>
            <sz val="9"/>
            <color indexed="81"/>
            <rFont val="Tahoma"/>
            <family val="2"/>
          </rPr>
          <t xml:space="preserve">
Excludes Qld &amp; Tas data - not provided</t>
        </r>
      </text>
    </comment>
    <comment ref="E41" authorId="0">
      <text>
        <r>
          <rPr>
            <b/>
            <sz val="9"/>
            <color indexed="81"/>
            <rFont val="Tahoma"/>
            <family val="2"/>
          </rPr>
          <t>Joe Pickin:</t>
        </r>
        <r>
          <rPr>
            <sz val="9"/>
            <color indexed="81"/>
            <rFont val="Tahoma"/>
            <family val="2"/>
          </rPr>
          <t xml:space="preserve">
Excludes Qld &amp; Tas data - not provided</t>
        </r>
      </text>
    </comment>
    <comment ref="K41" authorId="0">
      <text>
        <r>
          <rPr>
            <b/>
            <sz val="9"/>
            <color indexed="81"/>
            <rFont val="Tahoma"/>
            <family val="2"/>
          </rPr>
          <t>Joe Pickin:</t>
        </r>
        <r>
          <rPr>
            <sz val="9"/>
            <color indexed="81"/>
            <rFont val="Tahoma"/>
            <family val="2"/>
          </rPr>
          <t xml:space="preserve">
Excludes Qld &amp; Tas data - not provided</t>
        </r>
      </text>
    </comment>
    <comment ref="E42" authorId="0">
      <text>
        <r>
          <rPr>
            <b/>
            <sz val="9"/>
            <color indexed="81"/>
            <rFont val="Tahoma"/>
            <family val="2"/>
          </rPr>
          <t>Joe Pickin:</t>
        </r>
        <r>
          <rPr>
            <sz val="9"/>
            <color indexed="81"/>
            <rFont val="Tahoma"/>
            <family val="2"/>
          </rPr>
          <t xml:space="preserve">
Excludes Qld &amp; Tas data - not provided</t>
        </r>
      </text>
    </comment>
    <comment ref="K42" authorId="0">
      <text>
        <r>
          <rPr>
            <b/>
            <sz val="9"/>
            <color indexed="81"/>
            <rFont val="Tahoma"/>
            <family val="2"/>
          </rPr>
          <t>Joe Pickin:</t>
        </r>
        <r>
          <rPr>
            <sz val="9"/>
            <color indexed="81"/>
            <rFont val="Tahoma"/>
            <family val="2"/>
          </rPr>
          <t xml:space="preserve">
Excludes Qld &amp; Tas data - not provided</t>
        </r>
      </text>
    </comment>
    <comment ref="E43" authorId="0">
      <text>
        <r>
          <rPr>
            <b/>
            <sz val="9"/>
            <color indexed="81"/>
            <rFont val="Tahoma"/>
            <family val="2"/>
          </rPr>
          <t>Joe Pickin:</t>
        </r>
        <r>
          <rPr>
            <sz val="9"/>
            <color indexed="81"/>
            <rFont val="Tahoma"/>
            <family val="2"/>
          </rPr>
          <t xml:space="preserve">
Excludes Qld &amp; Tas data - not provided</t>
        </r>
      </text>
    </comment>
    <comment ref="K43" authorId="0">
      <text>
        <r>
          <rPr>
            <b/>
            <sz val="9"/>
            <color indexed="81"/>
            <rFont val="Tahoma"/>
            <family val="2"/>
          </rPr>
          <t>Joe Pickin:</t>
        </r>
        <r>
          <rPr>
            <sz val="9"/>
            <color indexed="81"/>
            <rFont val="Tahoma"/>
            <family val="2"/>
          </rPr>
          <t xml:space="preserve">
Excludes Qld &amp; Tas data - not provided</t>
        </r>
      </text>
    </comment>
    <comment ref="E44" authorId="0">
      <text>
        <r>
          <rPr>
            <b/>
            <sz val="9"/>
            <color indexed="81"/>
            <rFont val="Tahoma"/>
            <family val="2"/>
          </rPr>
          <t>Joe Pickin:</t>
        </r>
        <r>
          <rPr>
            <sz val="9"/>
            <color indexed="81"/>
            <rFont val="Tahoma"/>
            <family val="2"/>
          </rPr>
          <t xml:space="preserve">
Excludes Qld &amp; Tas data - not provided</t>
        </r>
      </text>
    </comment>
    <comment ref="K44" authorId="0">
      <text>
        <r>
          <rPr>
            <b/>
            <sz val="9"/>
            <color indexed="81"/>
            <rFont val="Tahoma"/>
            <family val="2"/>
          </rPr>
          <t>Joe Pickin:</t>
        </r>
        <r>
          <rPr>
            <sz val="9"/>
            <color indexed="81"/>
            <rFont val="Tahoma"/>
            <family val="2"/>
          </rPr>
          <t xml:space="preserve">
Excludes Qld &amp; Tas data - not provided</t>
        </r>
      </text>
    </comment>
    <comment ref="E45" authorId="0">
      <text>
        <r>
          <rPr>
            <b/>
            <sz val="9"/>
            <color indexed="81"/>
            <rFont val="Tahoma"/>
            <family val="2"/>
          </rPr>
          <t>Joe Pickin:</t>
        </r>
        <r>
          <rPr>
            <sz val="9"/>
            <color indexed="81"/>
            <rFont val="Tahoma"/>
            <family val="2"/>
          </rPr>
          <t xml:space="preserve">
Excludes Qld &amp; Tas data - not provided</t>
        </r>
      </text>
    </comment>
    <comment ref="K45" authorId="0">
      <text>
        <r>
          <rPr>
            <b/>
            <sz val="9"/>
            <color indexed="81"/>
            <rFont val="Tahoma"/>
            <family val="2"/>
          </rPr>
          <t>Joe Pickin:</t>
        </r>
        <r>
          <rPr>
            <sz val="9"/>
            <color indexed="81"/>
            <rFont val="Tahoma"/>
            <family val="2"/>
          </rPr>
          <t xml:space="preserve">
Excludes Qld &amp; Tas data - not provided</t>
        </r>
      </text>
    </comment>
    <comment ref="E46" authorId="0">
      <text>
        <r>
          <rPr>
            <b/>
            <sz val="9"/>
            <color indexed="81"/>
            <rFont val="Tahoma"/>
            <family val="2"/>
          </rPr>
          <t>Joe Pickin:</t>
        </r>
        <r>
          <rPr>
            <sz val="9"/>
            <color indexed="81"/>
            <rFont val="Tahoma"/>
            <family val="2"/>
          </rPr>
          <t xml:space="preserve">
Excludes Qld &amp; Tas data - not provided</t>
        </r>
      </text>
    </comment>
    <comment ref="K46" authorId="0">
      <text>
        <r>
          <rPr>
            <b/>
            <sz val="9"/>
            <color indexed="81"/>
            <rFont val="Tahoma"/>
            <family val="2"/>
          </rPr>
          <t>Joe Pickin:</t>
        </r>
        <r>
          <rPr>
            <sz val="9"/>
            <color indexed="81"/>
            <rFont val="Tahoma"/>
            <family val="2"/>
          </rPr>
          <t xml:space="preserve">
Excludes Qld &amp; Tas data - not provided</t>
        </r>
      </text>
    </comment>
    <comment ref="E47" authorId="0">
      <text>
        <r>
          <rPr>
            <b/>
            <sz val="9"/>
            <color indexed="81"/>
            <rFont val="Tahoma"/>
            <family val="2"/>
          </rPr>
          <t>Joe Pickin:</t>
        </r>
        <r>
          <rPr>
            <sz val="9"/>
            <color indexed="81"/>
            <rFont val="Tahoma"/>
            <family val="2"/>
          </rPr>
          <t xml:space="preserve">
Excludes Qld &amp; Tas data - not provided</t>
        </r>
      </text>
    </comment>
    <comment ref="K47" authorId="0">
      <text>
        <r>
          <rPr>
            <b/>
            <sz val="9"/>
            <color indexed="81"/>
            <rFont val="Tahoma"/>
            <family val="2"/>
          </rPr>
          <t>Joe Pickin:</t>
        </r>
        <r>
          <rPr>
            <sz val="9"/>
            <color indexed="81"/>
            <rFont val="Tahoma"/>
            <family val="2"/>
          </rPr>
          <t xml:space="preserve">
Excludes Qld &amp; Tas data - not provided</t>
        </r>
      </text>
    </comment>
    <comment ref="E48" authorId="0">
      <text>
        <r>
          <rPr>
            <b/>
            <sz val="9"/>
            <color indexed="81"/>
            <rFont val="Tahoma"/>
            <family val="2"/>
          </rPr>
          <t>Joe Pickin:</t>
        </r>
        <r>
          <rPr>
            <sz val="9"/>
            <color indexed="81"/>
            <rFont val="Tahoma"/>
            <family val="2"/>
          </rPr>
          <t xml:space="preserve">
Excludes Qld &amp; Tas data - not provided</t>
        </r>
      </text>
    </comment>
    <comment ref="K48" authorId="0">
      <text>
        <r>
          <rPr>
            <b/>
            <sz val="9"/>
            <color indexed="81"/>
            <rFont val="Tahoma"/>
            <family val="2"/>
          </rPr>
          <t>Joe Pickin:</t>
        </r>
        <r>
          <rPr>
            <sz val="9"/>
            <color indexed="81"/>
            <rFont val="Tahoma"/>
            <family val="2"/>
          </rPr>
          <t xml:space="preserve">
Excludes Qld &amp; Tas data - not provided</t>
        </r>
      </text>
    </comment>
    <comment ref="E49" authorId="0">
      <text>
        <r>
          <rPr>
            <b/>
            <sz val="9"/>
            <color indexed="81"/>
            <rFont val="Tahoma"/>
            <family val="2"/>
          </rPr>
          <t>Joe Pickin:</t>
        </r>
        <r>
          <rPr>
            <sz val="9"/>
            <color indexed="81"/>
            <rFont val="Tahoma"/>
            <family val="2"/>
          </rPr>
          <t xml:space="preserve">
Excludes Qld &amp; Tas data - not provided</t>
        </r>
      </text>
    </comment>
    <comment ref="K49" authorId="0">
      <text>
        <r>
          <rPr>
            <b/>
            <sz val="9"/>
            <color indexed="81"/>
            <rFont val="Tahoma"/>
            <family val="2"/>
          </rPr>
          <t>Joe Pickin:</t>
        </r>
        <r>
          <rPr>
            <sz val="9"/>
            <color indexed="81"/>
            <rFont val="Tahoma"/>
            <family val="2"/>
          </rPr>
          <t xml:space="preserve">
Excludes Qld &amp; Tas data - not provided</t>
        </r>
      </text>
    </comment>
    <comment ref="E50" authorId="0">
      <text>
        <r>
          <rPr>
            <b/>
            <sz val="9"/>
            <color indexed="81"/>
            <rFont val="Tahoma"/>
            <family val="2"/>
          </rPr>
          <t>Joe Pickin:</t>
        </r>
        <r>
          <rPr>
            <sz val="9"/>
            <color indexed="81"/>
            <rFont val="Tahoma"/>
            <family val="2"/>
          </rPr>
          <t xml:space="preserve">
Excludes Qld &amp; Tas data - not provided</t>
        </r>
      </text>
    </comment>
    <comment ref="K50" authorId="0">
      <text>
        <r>
          <rPr>
            <b/>
            <sz val="9"/>
            <color indexed="81"/>
            <rFont val="Tahoma"/>
            <family val="2"/>
          </rPr>
          <t>Joe Pickin:</t>
        </r>
        <r>
          <rPr>
            <sz val="9"/>
            <color indexed="81"/>
            <rFont val="Tahoma"/>
            <family val="2"/>
          </rPr>
          <t xml:space="preserve">
Excludes Qld &amp; Tas data - not provided</t>
        </r>
      </text>
    </comment>
    <comment ref="E51" authorId="0">
      <text>
        <r>
          <rPr>
            <b/>
            <sz val="9"/>
            <color indexed="81"/>
            <rFont val="Tahoma"/>
            <family val="2"/>
          </rPr>
          <t>Joe Pickin:</t>
        </r>
        <r>
          <rPr>
            <sz val="9"/>
            <color indexed="81"/>
            <rFont val="Tahoma"/>
            <family val="2"/>
          </rPr>
          <t xml:space="preserve">
Excludes Qld &amp; Tas data - not provided</t>
        </r>
      </text>
    </comment>
    <comment ref="K51" authorId="0">
      <text>
        <r>
          <rPr>
            <b/>
            <sz val="9"/>
            <color indexed="81"/>
            <rFont val="Tahoma"/>
            <family val="2"/>
          </rPr>
          <t>Joe Pickin:</t>
        </r>
        <r>
          <rPr>
            <sz val="9"/>
            <color indexed="81"/>
            <rFont val="Tahoma"/>
            <family val="2"/>
          </rPr>
          <t xml:space="preserve">
Excludes Qld &amp; Tas data - not provided</t>
        </r>
      </text>
    </comment>
    <comment ref="E52" authorId="0">
      <text>
        <r>
          <rPr>
            <b/>
            <sz val="9"/>
            <color indexed="81"/>
            <rFont val="Tahoma"/>
            <family val="2"/>
          </rPr>
          <t>Joe Pickin:</t>
        </r>
        <r>
          <rPr>
            <sz val="9"/>
            <color indexed="81"/>
            <rFont val="Tahoma"/>
            <family val="2"/>
          </rPr>
          <t xml:space="preserve">
Excludes Qld &amp; Tas data - not provided</t>
        </r>
      </text>
    </comment>
    <comment ref="E53" authorId="0">
      <text>
        <r>
          <rPr>
            <b/>
            <sz val="9"/>
            <color indexed="81"/>
            <rFont val="Tahoma"/>
            <family val="2"/>
          </rPr>
          <t>Joe Pickin:</t>
        </r>
        <r>
          <rPr>
            <sz val="9"/>
            <color indexed="81"/>
            <rFont val="Tahoma"/>
            <family val="2"/>
          </rPr>
          <t xml:space="preserve">
Excludes Qld &amp; Tas data - not provided</t>
        </r>
      </text>
    </comment>
    <comment ref="K53" authorId="0">
      <text>
        <r>
          <rPr>
            <b/>
            <sz val="9"/>
            <color indexed="81"/>
            <rFont val="Tahoma"/>
            <family val="2"/>
          </rPr>
          <t>Joe Pickin:</t>
        </r>
        <r>
          <rPr>
            <sz val="9"/>
            <color indexed="81"/>
            <rFont val="Tahoma"/>
            <family val="2"/>
          </rPr>
          <t xml:space="preserve">
Excludes Qld &amp; Tas data - not provided</t>
        </r>
      </text>
    </comment>
    <comment ref="E54" authorId="0">
      <text>
        <r>
          <rPr>
            <b/>
            <sz val="9"/>
            <color indexed="81"/>
            <rFont val="Tahoma"/>
            <family val="2"/>
          </rPr>
          <t>Joe Pickin:</t>
        </r>
        <r>
          <rPr>
            <sz val="9"/>
            <color indexed="81"/>
            <rFont val="Tahoma"/>
            <family val="2"/>
          </rPr>
          <t xml:space="preserve">
Excludes Qld &amp; Tas data - not provided</t>
        </r>
      </text>
    </comment>
    <comment ref="K54" authorId="0">
      <text>
        <r>
          <rPr>
            <b/>
            <sz val="9"/>
            <color indexed="81"/>
            <rFont val="Tahoma"/>
            <family val="2"/>
          </rPr>
          <t>Joe Pickin:</t>
        </r>
        <r>
          <rPr>
            <sz val="9"/>
            <color indexed="81"/>
            <rFont val="Tahoma"/>
            <family val="2"/>
          </rPr>
          <t xml:space="preserve">
Excludes Qld &amp; Tas data - not provided</t>
        </r>
      </text>
    </comment>
    <comment ref="E55" authorId="0">
      <text>
        <r>
          <rPr>
            <b/>
            <sz val="9"/>
            <color indexed="81"/>
            <rFont val="Tahoma"/>
            <family val="2"/>
          </rPr>
          <t>Joe Pickin:</t>
        </r>
        <r>
          <rPr>
            <sz val="9"/>
            <color indexed="81"/>
            <rFont val="Tahoma"/>
            <family val="2"/>
          </rPr>
          <t xml:space="preserve">
Excludes Qld &amp; Tas data - not provided</t>
        </r>
      </text>
    </comment>
    <comment ref="E56" authorId="0">
      <text>
        <r>
          <rPr>
            <b/>
            <sz val="9"/>
            <color indexed="81"/>
            <rFont val="Tahoma"/>
            <family val="2"/>
          </rPr>
          <t>Joe Pickin:</t>
        </r>
        <r>
          <rPr>
            <sz val="9"/>
            <color indexed="81"/>
            <rFont val="Tahoma"/>
            <family val="2"/>
          </rPr>
          <t xml:space="preserve">
Excludes Qld &amp; Tas data - not provided</t>
        </r>
      </text>
    </comment>
    <comment ref="K56" authorId="0">
      <text>
        <r>
          <rPr>
            <b/>
            <sz val="9"/>
            <color indexed="81"/>
            <rFont val="Tahoma"/>
            <family val="2"/>
          </rPr>
          <t>Joe Pickin:</t>
        </r>
        <r>
          <rPr>
            <sz val="9"/>
            <color indexed="81"/>
            <rFont val="Tahoma"/>
            <family val="2"/>
          </rPr>
          <t xml:space="preserve">
Excludes Qld &amp; Tas data - not provided</t>
        </r>
      </text>
    </comment>
    <comment ref="E57" authorId="0">
      <text>
        <r>
          <rPr>
            <b/>
            <sz val="9"/>
            <color indexed="81"/>
            <rFont val="Tahoma"/>
            <family val="2"/>
          </rPr>
          <t>Joe Pickin:</t>
        </r>
        <r>
          <rPr>
            <sz val="9"/>
            <color indexed="81"/>
            <rFont val="Tahoma"/>
            <family val="2"/>
          </rPr>
          <t xml:space="preserve">
Excludes Qld &amp; Tas data - not provided</t>
        </r>
      </text>
    </comment>
    <comment ref="K57" authorId="0">
      <text>
        <r>
          <rPr>
            <b/>
            <sz val="9"/>
            <color indexed="81"/>
            <rFont val="Tahoma"/>
            <family val="2"/>
          </rPr>
          <t>Joe Pickin:</t>
        </r>
        <r>
          <rPr>
            <sz val="9"/>
            <color indexed="81"/>
            <rFont val="Tahoma"/>
            <family val="2"/>
          </rPr>
          <t xml:space="preserve">
Excludes Qld &amp; Tas data - not provided</t>
        </r>
      </text>
    </comment>
    <comment ref="E58" authorId="0">
      <text>
        <r>
          <rPr>
            <b/>
            <sz val="9"/>
            <color indexed="81"/>
            <rFont val="Tahoma"/>
            <family val="2"/>
          </rPr>
          <t>Joe Pickin:</t>
        </r>
        <r>
          <rPr>
            <sz val="9"/>
            <color indexed="81"/>
            <rFont val="Tahoma"/>
            <family val="2"/>
          </rPr>
          <t xml:space="preserve">
Excludes Qld &amp; Tas data - not provided</t>
        </r>
      </text>
    </comment>
    <comment ref="K58" authorId="0">
      <text>
        <r>
          <rPr>
            <b/>
            <sz val="9"/>
            <color indexed="81"/>
            <rFont val="Tahoma"/>
            <family val="2"/>
          </rPr>
          <t>Joe Pickin:</t>
        </r>
        <r>
          <rPr>
            <sz val="9"/>
            <color indexed="81"/>
            <rFont val="Tahoma"/>
            <family val="2"/>
          </rPr>
          <t xml:space="preserve">
Excludes Qld &amp; Tas data - not provided</t>
        </r>
      </text>
    </comment>
    <comment ref="E59" authorId="0">
      <text>
        <r>
          <rPr>
            <b/>
            <sz val="9"/>
            <color indexed="81"/>
            <rFont val="Tahoma"/>
            <family val="2"/>
          </rPr>
          <t>Joe Pickin:</t>
        </r>
        <r>
          <rPr>
            <sz val="9"/>
            <color indexed="81"/>
            <rFont val="Tahoma"/>
            <family val="2"/>
          </rPr>
          <t xml:space="preserve">
Excludes Qld &amp; Tas data - not provided</t>
        </r>
      </text>
    </comment>
    <comment ref="K59" authorId="0">
      <text>
        <r>
          <rPr>
            <b/>
            <sz val="9"/>
            <color indexed="81"/>
            <rFont val="Tahoma"/>
            <family val="2"/>
          </rPr>
          <t>Joe Pickin:</t>
        </r>
        <r>
          <rPr>
            <sz val="9"/>
            <color indexed="81"/>
            <rFont val="Tahoma"/>
            <family val="2"/>
          </rPr>
          <t xml:space="preserve">
Excludes Qld &amp; Tas data - not provided</t>
        </r>
      </text>
    </comment>
    <comment ref="E60" authorId="0">
      <text>
        <r>
          <rPr>
            <b/>
            <sz val="9"/>
            <color indexed="81"/>
            <rFont val="Tahoma"/>
            <family val="2"/>
          </rPr>
          <t>Joe Pickin:</t>
        </r>
        <r>
          <rPr>
            <sz val="9"/>
            <color indexed="81"/>
            <rFont val="Tahoma"/>
            <family val="2"/>
          </rPr>
          <t xml:space="preserve">
Excludes Qld &amp; Tas data - not provided</t>
        </r>
      </text>
    </comment>
    <comment ref="K60" authorId="0">
      <text>
        <r>
          <rPr>
            <b/>
            <sz val="9"/>
            <color indexed="81"/>
            <rFont val="Tahoma"/>
            <family val="2"/>
          </rPr>
          <t>Joe Pickin:</t>
        </r>
        <r>
          <rPr>
            <sz val="9"/>
            <color indexed="81"/>
            <rFont val="Tahoma"/>
            <family val="2"/>
          </rPr>
          <t xml:space="preserve">
Excludes Qld &amp; Tas data - not provided</t>
        </r>
      </text>
    </comment>
    <comment ref="E61" authorId="0">
      <text>
        <r>
          <rPr>
            <b/>
            <sz val="9"/>
            <color indexed="81"/>
            <rFont val="Tahoma"/>
            <family val="2"/>
          </rPr>
          <t>Joe Pickin:</t>
        </r>
        <r>
          <rPr>
            <sz val="9"/>
            <color indexed="81"/>
            <rFont val="Tahoma"/>
            <family val="2"/>
          </rPr>
          <t xml:space="preserve">
Excludes Qld &amp; Tas data - not provided</t>
        </r>
      </text>
    </comment>
    <comment ref="K61" authorId="0">
      <text>
        <r>
          <rPr>
            <b/>
            <sz val="9"/>
            <color indexed="81"/>
            <rFont val="Tahoma"/>
            <family val="2"/>
          </rPr>
          <t>Joe Pickin:</t>
        </r>
        <r>
          <rPr>
            <sz val="9"/>
            <color indexed="81"/>
            <rFont val="Tahoma"/>
            <family val="2"/>
          </rPr>
          <t xml:space="preserve">
Excludes Qld &amp; Tas data - not provided</t>
        </r>
      </text>
    </comment>
    <comment ref="E62" authorId="0">
      <text>
        <r>
          <rPr>
            <b/>
            <sz val="9"/>
            <color indexed="81"/>
            <rFont val="Tahoma"/>
            <family val="2"/>
          </rPr>
          <t>Joe Pickin:</t>
        </r>
        <r>
          <rPr>
            <sz val="9"/>
            <color indexed="81"/>
            <rFont val="Tahoma"/>
            <family val="2"/>
          </rPr>
          <t xml:space="preserve">
Excludes Qld &amp; Tas data - not provided</t>
        </r>
      </text>
    </comment>
    <comment ref="K62" authorId="0">
      <text>
        <r>
          <rPr>
            <b/>
            <sz val="9"/>
            <color indexed="81"/>
            <rFont val="Tahoma"/>
            <family val="2"/>
          </rPr>
          <t>Joe Pickin:</t>
        </r>
        <r>
          <rPr>
            <sz val="9"/>
            <color indexed="81"/>
            <rFont val="Tahoma"/>
            <family val="2"/>
          </rPr>
          <t xml:space="preserve">
Excludes Qld &amp; Tas data - not provided</t>
        </r>
      </text>
    </comment>
    <comment ref="E63" authorId="0">
      <text>
        <r>
          <rPr>
            <b/>
            <sz val="9"/>
            <color indexed="81"/>
            <rFont val="Tahoma"/>
            <family val="2"/>
          </rPr>
          <t>Joe Pickin:</t>
        </r>
        <r>
          <rPr>
            <sz val="9"/>
            <color indexed="81"/>
            <rFont val="Tahoma"/>
            <family val="2"/>
          </rPr>
          <t xml:space="preserve">
Excludes Qld &amp; Tas data - not provided</t>
        </r>
      </text>
    </comment>
    <comment ref="K63" authorId="0">
      <text>
        <r>
          <rPr>
            <b/>
            <sz val="9"/>
            <color indexed="81"/>
            <rFont val="Tahoma"/>
            <family val="2"/>
          </rPr>
          <t>Joe Pickin:</t>
        </r>
        <r>
          <rPr>
            <sz val="9"/>
            <color indexed="81"/>
            <rFont val="Tahoma"/>
            <family val="2"/>
          </rPr>
          <t xml:space="preserve">
Excludes Qld &amp; Tas data - not provided</t>
        </r>
      </text>
    </comment>
    <comment ref="E64" authorId="0">
      <text>
        <r>
          <rPr>
            <b/>
            <sz val="9"/>
            <color indexed="81"/>
            <rFont val="Tahoma"/>
            <family val="2"/>
          </rPr>
          <t>Joe Pickin:</t>
        </r>
        <r>
          <rPr>
            <sz val="9"/>
            <color indexed="81"/>
            <rFont val="Tahoma"/>
            <family val="2"/>
          </rPr>
          <t xml:space="preserve">
Excludes Qld &amp; Tas data - not provided</t>
        </r>
      </text>
    </comment>
    <comment ref="E65" authorId="0">
      <text>
        <r>
          <rPr>
            <b/>
            <sz val="9"/>
            <color indexed="81"/>
            <rFont val="Tahoma"/>
            <family val="2"/>
          </rPr>
          <t>Joe Pickin:</t>
        </r>
        <r>
          <rPr>
            <sz val="9"/>
            <color indexed="81"/>
            <rFont val="Tahoma"/>
            <family val="2"/>
          </rPr>
          <t xml:space="preserve">
Excludes Qld &amp; Tas data - not provided</t>
        </r>
      </text>
    </comment>
    <comment ref="E66" authorId="0">
      <text>
        <r>
          <rPr>
            <b/>
            <sz val="9"/>
            <color indexed="81"/>
            <rFont val="Tahoma"/>
            <family val="2"/>
          </rPr>
          <t>Joe Pickin:</t>
        </r>
        <r>
          <rPr>
            <sz val="9"/>
            <color indexed="81"/>
            <rFont val="Tahoma"/>
            <family val="2"/>
          </rPr>
          <t xml:space="preserve">
Excludes Qld &amp; Tas data - not provided</t>
        </r>
      </text>
    </comment>
    <comment ref="E67" authorId="0">
      <text>
        <r>
          <rPr>
            <b/>
            <sz val="9"/>
            <color indexed="81"/>
            <rFont val="Tahoma"/>
            <family val="2"/>
          </rPr>
          <t>Joe Pickin:</t>
        </r>
        <r>
          <rPr>
            <sz val="9"/>
            <color indexed="81"/>
            <rFont val="Tahoma"/>
            <family val="2"/>
          </rPr>
          <t xml:space="preserve">
Excludes Qld &amp; Tas data - not provided</t>
        </r>
      </text>
    </comment>
    <comment ref="E68" authorId="0">
      <text>
        <r>
          <rPr>
            <b/>
            <sz val="9"/>
            <color indexed="81"/>
            <rFont val="Tahoma"/>
            <family val="2"/>
          </rPr>
          <t>Joe Pickin:</t>
        </r>
        <r>
          <rPr>
            <sz val="9"/>
            <color indexed="81"/>
            <rFont val="Tahoma"/>
            <family val="2"/>
          </rPr>
          <t xml:space="preserve">
Excludes Qld &amp; Tas data - not provided</t>
        </r>
      </text>
    </comment>
    <comment ref="E69" authorId="0">
      <text>
        <r>
          <rPr>
            <b/>
            <sz val="9"/>
            <color indexed="81"/>
            <rFont val="Tahoma"/>
            <family val="2"/>
          </rPr>
          <t>Joe Pickin:</t>
        </r>
        <r>
          <rPr>
            <sz val="9"/>
            <color indexed="81"/>
            <rFont val="Tahoma"/>
            <family val="2"/>
          </rPr>
          <t xml:space="preserve">
Excludes Qld &amp; Tas data - not provided</t>
        </r>
      </text>
    </comment>
    <comment ref="E70" authorId="0">
      <text>
        <r>
          <rPr>
            <b/>
            <sz val="9"/>
            <color indexed="81"/>
            <rFont val="Tahoma"/>
            <family val="2"/>
          </rPr>
          <t>Joe Pickin:</t>
        </r>
        <r>
          <rPr>
            <sz val="9"/>
            <color indexed="81"/>
            <rFont val="Tahoma"/>
            <family val="2"/>
          </rPr>
          <t xml:space="preserve">
Excludes Qld &amp; Tas data - not provided</t>
        </r>
      </text>
    </comment>
    <comment ref="E71" authorId="0">
      <text>
        <r>
          <rPr>
            <b/>
            <sz val="9"/>
            <color indexed="81"/>
            <rFont val="Tahoma"/>
            <family val="2"/>
          </rPr>
          <t>Joe Pickin:</t>
        </r>
        <r>
          <rPr>
            <sz val="9"/>
            <color indexed="81"/>
            <rFont val="Tahoma"/>
            <family val="2"/>
          </rPr>
          <t xml:space="preserve">
Excludes Qld &amp; Tas data - not provided</t>
        </r>
      </text>
    </comment>
    <comment ref="E72" authorId="0">
      <text>
        <r>
          <rPr>
            <b/>
            <sz val="9"/>
            <color indexed="81"/>
            <rFont val="Tahoma"/>
            <family val="2"/>
          </rPr>
          <t>Joe Pickin:</t>
        </r>
        <r>
          <rPr>
            <sz val="9"/>
            <color indexed="81"/>
            <rFont val="Tahoma"/>
            <family val="2"/>
          </rPr>
          <t xml:space="preserve">
Excludes Qld &amp; Tas data - not provided</t>
        </r>
      </text>
    </comment>
    <comment ref="E73" authorId="0">
      <text>
        <r>
          <rPr>
            <b/>
            <sz val="9"/>
            <color indexed="81"/>
            <rFont val="Tahoma"/>
            <family val="2"/>
          </rPr>
          <t>Joe Pickin:</t>
        </r>
        <r>
          <rPr>
            <sz val="9"/>
            <color indexed="81"/>
            <rFont val="Tahoma"/>
            <family val="2"/>
          </rPr>
          <t xml:space="preserve">
Excludes Qld &amp; Tas data - not provided</t>
        </r>
      </text>
    </comment>
    <comment ref="E74" authorId="0">
      <text>
        <r>
          <rPr>
            <b/>
            <sz val="9"/>
            <color indexed="81"/>
            <rFont val="Tahoma"/>
            <family val="2"/>
          </rPr>
          <t>Joe Pickin:</t>
        </r>
        <r>
          <rPr>
            <sz val="9"/>
            <color indexed="81"/>
            <rFont val="Tahoma"/>
            <family val="2"/>
          </rPr>
          <t xml:space="preserve">
Excludes Qld &amp; Tas data - not provided</t>
        </r>
      </text>
    </comment>
    <comment ref="E75" authorId="0">
      <text>
        <r>
          <rPr>
            <b/>
            <sz val="9"/>
            <color indexed="81"/>
            <rFont val="Tahoma"/>
            <family val="2"/>
          </rPr>
          <t>Joe Pickin:</t>
        </r>
        <r>
          <rPr>
            <sz val="9"/>
            <color indexed="81"/>
            <rFont val="Tahoma"/>
            <family val="2"/>
          </rPr>
          <t xml:space="preserve">
Excludes Qld &amp; Tas data - not provided</t>
        </r>
      </text>
    </comment>
    <comment ref="E76" authorId="0">
      <text>
        <r>
          <rPr>
            <b/>
            <sz val="9"/>
            <color indexed="81"/>
            <rFont val="Tahoma"/>
            <family val="2"/>
          </rPr>
          <t>Joe Pickin:</t>
        </r>
        <r>
          <rPr>
            <sz val="9"/>
            <color indexed="81"/>
            <rFont val="Tahoma"/>
            <family val="2"/>
          </rPr>
          <t xml:space="preserve">
Excludes Qld &amp; Tas data - not provided</t>
        </r>
      </text>
    </comment>
    <comment ref="E77" authorId="0">
      <text>
        <r>
          <rPr>
            <b/>
            <sz val="9"/>
            <color indexed="81"/>
            <rFont val="Tahoma"/>
            <family val="2"/>
          </rPr>
          <t>Joe Pickin:</t>
        </r>
        <r>
          <rPr>
            <sz val="9"/>
            <color indexed="81"/>
            <rFont val="Tahoma"/>
            <family val="2"/>
          </rPr>
          <t xml:space="preserve">
Excludes Qld &amp; Tas data - not provided</t>
        </r>
      </text>
    </comment>
  </commentList>
</comments>
</file>

<file path=xl/sharedStrings.xml><?xml version="1.0" encoding="utf-8"?>
<sst xmlns="http://schemas.openxmlformats.org/spreadsheetml/2006/main" count="6664" uniqueCount="818">
  <si>
    <t>Code</t>
  </si>
  <si>
    <t>Waste description</t>
  </si>
  <si>
    <t>Waste type</t>
  </si>
  <si>
    <t>A</t>
  </si>
  <si>
    <t>A100</t>
  </si>
  <si>
    <t>B</t>
  </si>
  <si>
    <t>Acids</t>
  </si>
  <si>
    <t>B100</t>
  </si>
  <si>
    <t>C</t>
  </si>
  <si>
    <t>C100</t>
  </si>
  <si>
    <t>D</t>
  </si>
  <si>
    <t>Inorganic chemicals</t>
  </si>
  <si>
    <t>D100</t>
  </si>
  <si>
    <t>D110</t>
  </si>
  <si>
    <t>D120</t>
  </si>
  <si>
    <t>D130</t>
  </si>
  <si>
    <t>D140</t>
  </si>
  <si>
    <t>D150</t>
  </si>
  <si>
    <t>D160</t>
  </si>
  <si>
    <t>D170</t>
  </si>
  <si>
    <t>D190</t>
  </si>
  <si>
    <t>D200</t>
  </si>
  <si>
    <t>D210</t>
  </si>
  <si>
    <t>D220</t>
  </si>
  <si>
    <t>D230</t>
  </si>
  <si>
    <t>D240</t>
  </si>
  <si>
    <t>D290</t>
  </si>
  <si>
    <t>D300</t>
  </si>
  <si>
    <t>D310</t>
  </si>
  <si>
    <t>D330</t>
  </si>
  <si>
    <t>D360</t>
  </si>
  <si>
    <t>E</t>
  </si>
  <si>
    <t>Reactive chemicals</t>
  </si>
  <si>
    <t>E100</t>
  </si>
  <si>
    <t>F</t>
  </si>
  <si>
    <t>F100</t>
  </si>
  <si>
    <t xml:space="preserve">F110 </t>
  </si>
  <si>
    <t>G</t>
  </si>
  <si>
    <t>G100</t>
  </si>
  <si>
    <t>G110</t>
  </si>
  <si>
    <t>G150</t>
  </si>
  <si>
    <t>G160</t>
  </si>
  <si>
    <t>H</t>
  </si>
  <si>
    <t>H100</t>
  </si>
  <si>
    <t>H110</t>
  </si>
  <si>
    <t>H170</t>
  </si>
  <si>
    <t>J</t>
  </si>
  <si>
    <t>J100</t>
  </si>
  <si>
    <t>J120</t>
  </si>
  <si>
    <t>J160</t>
  </si>
  <si>
    <t>K</t>
  </si>
  <si>
    <t>K100</t>
  </si>
  <si>
    <t>K140</t>
  </si>
  <si>
    <t>M</t>
  </si>
  <si>
    <t>Organic chemicals</t>
  </si>
  <si>
    <t>M100</t>
  </si>
  <si>
    <t>M150</t>
  </si>
  <si>
    <t>M160</t>
  </si>
  <si>
    <t>M220</t>
  </si>
  <si>
    <t>M230</t>
  </si>
  <si>
    <t>M250</t>
  </si>
  <si>
    <t>M260</t>
  </si>
  <si>
    <t>N</t>
  </si>
  <si>
    <t>N100</t>
  </si>
  <si>
    <t>N120</t>
  </si>
  <si>
    <t>N140</t>
  </si>
  <si>
    <t>N150</t>
  </si>
  <si>
    <t>N160</t>
  </si>
  <si>
    <t>N190</t>
  </si>
  <si>
    <t>N220</t>
  </si>
  <si>
    <t>N230</t>
  </si>
  <si>
    <t>R</t>
  </si>
  <si>
    <t>R100</t>
  </si>
  <si>
    <t>R120</t>
  </si>
  <si>
    <t>R140</t>
  </si>
  <si>
    <t>T</t>
  </si>
  <si>
    <t>Miscellaneous</t>
  </si>
  <si>
    <t>T100</t>
  </si>
  <si>
    <t>T120</t>
  </si>
  <si>
    <t>Waste resulting from surface treatment of metals and plastics</t>
  </si>
  <si>
    <t>Cyanides (inorganic)</t>
  </si>
  <si>
    <t>A130</t>
  </si>
  <si>
    <t>Acidic solutions or acids in solid form</t>
  </si>
  <si>
    <t>Basic solutions or bases in solid form</t>
  </si>
  <si>
    <t>Metal carbonyls</t>
  </si>
  <si>
    <t>Inorganic fluorine compounds excluding calcium fluoride</t>
  </si>
  <si>
    <t>Mercury; mercury compounds</t>
  </si>
  <si>
    <t>Arsenic; arsenic compounds</t>
  </si>
  <si>
    <t>Chromium compounds (hexavalent and trivalent)</t>
  </si>
  <si>
    <t>Cadmium; cadmium compounds</t>
  </si>
  <si>
    <t>Beryllium; beryllium compounds</t>
  </si>
  <si>
    <t>Copper compounds</t>
  </si>
  <si>
    <t>Nickel compounds</t>
  </si>
  <si>
    <t>Lead; lead compounds</t>
  </si>
  <si>
    <t>Zinc compounds</t>
  </si>
  <si>
    <t>Non-toxic salts</t>
  </si>
  <si>
    <t>Boron compounds</t>
  </si>
  <si>
    <t>Inorganic sulfides</t>
  </si>
  <si>
    <t>Perchlorates</t>
  </si>
  <si>
    <t>D340</t>
  </si>
  <si>
    <t>Chlorates</t>
  </si>
  <si>
    <t>D350</t>
  </si>
  <si>
    <t>Waste containing peroxides other than hydrogen peroxide</t>
  </si>
  <si>
    <t>Waste from the production, formulation and use of inks, dyes, pigments, paints, lacquers and varnish</t>
  </si>
  <si>
    <t>Waste from the production, formulation and use of resins, latex, plasticisers, glues and adhesives</t>
  </si>
  <si>
    <t>F110</t>
  </si>
  <si>
    <t>Ethers</t>
  </si>
  <si>
    <t>Organic solvents excluding halogenated solvents</t>
  </si>
  <si>
    <t>Halogenated organic solvents</t>
  </si>
  <si>
    <t>Waste from the production, formulation and use of organic solvents</t>
  </si>
  <si>
    <t>Waste from the production, formulation and use of biocides and phytopharmaceuticals</t>
  </si>
  <si>
    <t>Organic phosphorous compounds</t>
  </si>
  <si>
    <t>Waste mineral oils unfit for their original intended use</t>
  </si>
  <si>
    <t>Animal effluent and residues (abattoir effluent, poultry and fish processing wastes)</t>
  </si>
  <si>
    <t>Grease trap waste</t>
  </si>
  <si>
    <t>K110</t>
  </si>
  <si>
    <t>Tannery wastes (including leather dust, ash, sludges and flours)</t>
  </si>
  <si>
    <t>Wool scouring wastes</t>
  </si>
  <si>
    <t>K190</t>
  </si>
  <si>
    <t>Polychlorinated dibenzo-furan (any congener)</t>
  </si>
  <si>
    <t>M170</t>
  </si>
  <si>
    <t>Polychlorinated dibenzo-p-dioxin (any congener)</t>
  </si>
  <si>
    <t>M180</t>
  </si>
  <si>
    <t>Cyanides (organic)</t>
  </si>
  <si>
    <t>M210</t>
  </si>
  <si>
    <t>Triethylamine catalysts for setting foundry sands</t>
  </si>
  <si>
    <t>Highly odorous organic chemicals (including mercaptans and acrylates)</t>
  </si>
  <si>
    <t>Soils contaminated with a controlled waste</t>
  </si>
  <si>
    <t>N205</t>
  </si>
  <si>
    <t>Asbestos</t>
  </si>
  <si>
    <t>Waste pharmaceuticals, drugs and medicines</t>
  </si>
  <si>
    <t>Waste from the production and preparation of pharmaceutical products</t>
  </si>
  <si>
    <t>Waste from the production, formulation and use of photographic chemicals and processing materials</t>
  </si>
  <si>
    <t>Tyres</t>
  </si>
  <si>
    <t>T140</t>
  </si>
  <si>
    <t>Waste of an explosive nature not subject to other legislation</t>
  </si>
  <si>
    <t>Isocyanate compounds</t>
  </si>
  <si>
    <t xml:space="preserve">Plating and heat treatment </t>
  </si>
  <si>
    <t>A110</t>
  </si>
  <si>
    <t>Waste from heat treatment and tempering operations containing cyanides</t>
  </si>
  <si>
    <t>Alkalis</t>
  </si>
  <si>
    <t>Antimony; antimony compounds</t>
  </si>
  <si>
    <t>D180</t>
  </si>
  <si>
    <t>Thallium; thallium compounds</t>
  </si>
  <si>
    <t>Cobalt compounds</t>
  </si>
  <si>
    <t>Selenium; selenium compounds</t>
  </si>
  <si>
    <t>D250</t>
  </si>
  <si>
    <t>Tellurium; tellurium compounds</t>
  </si>
  <si>
    <t>D270</t>
  </si>
  <si>
    <t>Vanadium compounds</t>
  </si>
  <si>
    <t>Barium compounds (excluding barium sulphate)</t>
  </si>
  <si>
    <t>Phosphorus compounds excluding mineral phosphates</t>
  </si>
  <si>
    <t>Paints, resins, inks, organic sludges</t>
  </si>
  <si>
    <t>Organic solvents</t>
  </si>
  <si>
    <t>Pesticides</t>
  </si>
  <si>
    <t>Waste from manufacture, formulation and use of wood-preserving chemicals</t>
  </si>
  <si>
    <t>Oils</t>
  </si>
  <si>
    <t>Waste oil/water, hydrocarbons/water mixtures or emulsions</t>
  </si>
  <si>
    <t>Waste tarry residues arising from refining, distillation, and any pyrolytic treatment</t>
  </si>
  <si>
    <t>Putrescible/ organic waste</t>
  </si>
  <si>
    <t>Waste substances and articles containing or contaminated with polychlorinated biphenyls, polychlorinated napthalenes, polychlorinated terphenyls and/or polybrominated biphenyls</t>
  </si>
  <si>
    <t>Phenols, phenol compounds including chlorophenols</t>
  </si>
  <si>
    <t>Organo halogen compounds—other than substances referred to in this Table or Table 2</t>
  </si>
  <si>
    <t>Surface active agents (surfactants), containing principally organic constituents and which may contain metals and inorganic materials</t>
  </si>
  <si>
    <t>Soil/ sludge</t>
  </si>
  <si>
    <t>Containers and drums that are contaminated with residues of substances referred to in this list</t>
  </si>
  <si>
    <t>Fire debris and fire wash waters</t>
  </si>
  <si>
    <t>Residues from industrial waste treatment/disposal operations</t>
  </si>
  <si>
    <t>Ceramic-based fibres with physico-chemical characteristics similar to those of asbestos</t>
  </si>
  <si>
    <t>Clinical and pharmaceutical</t>
  </si>
  <si>
    <t>Clinical and related wastes</t>
  </si>
  <si>
    <t>Waste chemical substances arising from research and development or teaching activities, including those which are not identified and/or are new and whose effects on human health and/or the environment are not known</t>
  </si>
  <si>
    <t>T200</t>
  </si>
  <si>
    <t>Fly ash, excluding fly ash generated from Australian coal fired power stations</t>
  </si>
  <si>
    <t>Encapsulated, chemically-fixed, solidified or polymerised wastes referred to in this list</t>
  </si>
  <si>
    <t>Filter cake contaminated with residues of substances referred to in this list</t>
  </si>
  <si>
    <t>Organic phosphorus compounds</t>
  </si>
  <si>
    <t xml:space="preserve">Acidic solutions or acids in solid form </t>
  </si>
  <si>
    <t xml:space="preserve">Animal effluent and residues (abattoir effluent, poultry and fish processing wastes) </t>
  </si>
  <si>
    <t xml:space="preserve">Antimony; antimony compounds </t>
  </si>
  <si>
    <t xml:space="preserve">Arsenic; arsenic compounds </t>
  </si>
  <si>
    <t xml:space="preserve">Asbestos </t>
  </si>
  <si>
    <t xml:space="preserve">Barium compounds (excluding barium sulphate) </t>
  </si>
  <si>
    <t xml:space="preserve">Basic solutions or bases in solid form </t>
  </si>
  <si>
    <t xml:space="preserve">Beryllium; beryllium compounds </t>
  </si>
  <si>
    <t xml:space="preserve">Boron compounds </t>
  </si>
  <si>
    <t xml:space="preserve">Cadmium; cadmium compounds </t>
  </si>
  <si>
    <t xml:space="preserve">Ceramic-based fibres with physico-chemical characteristics similar to those of asbestos </t>
  </si>
  <si>
    <t xml:space="preserve">Chlorates </t>
  </si>
  <si>
    <t xml:space="preserve">Chromium compounds (hexavalent and trivalent) </t>
  </si>
  <si>
    <t xml:space="preserve">Clinical and related wastes </t>
  </si>
  <si>
    <t xml:space="preserve">Cobalt compounds </t>
  </si>
  <si>
    <t xml:space="preserve">Containers and drums which are contaminated with residues of substances referred to in this list </t>
  </si>
  <si>
    <t xml:space="preserve">Copper compounds </t>
  </si>
  <si>
    <t xml:space="preserve">Cyanides (inorganic) </t>
  </si>
  <si>
    <t xml:space="preserve">Cyanides (organic) </t>
  </si>
  <si>
    <t xml:space="preserve">Encapsulated, chemically fixed, solidified or polymerised wastes </t>
  </si>
  <si>
    <t xml:space="preserve">Ethers </t>
  </si>
  <si>
    <t xml:space="preserve">Filter cake </t>
  </si>
  <si>
    <t xml:space="preserve">Fire debris and fire washwaters </t>
  </si>
  <si>
    <t xml:space="preserve">Fly ash </t>
  </si>
  <si>
    <t xml:space="preserve">Grease trap waste </t>
  </si>
  <si>
    <t xml:space="preserve">Halogenated organic solvents </t>
  </si>
  <si>
    <t xml:space="preserve">Highly odorous organic chemicals (including mercaptans and acrylates) </t>
  </si>
  <si>
    <t xml:space="preserve">Inorganic fluorine compounds excluding calcium fluoride </t>
  </si>
  <si>
    <t xml:space="preserve">Inorganic sulfides </t>
  </si>
  <si>
    <t xml:space="preserve">Isocyanate compounds </t>
  </si>
  <si>
    <t xml:space="preserve">Lead; lead compounds </t>
  </si>
  <si>
    <t xml:space="preserve">Mercury; mercury compounds </t>
  </si>
  <si>
    <t xml:space="preserve">Metal carbonyls </t>
  </si>
  <si>
    <t xml:space="preserve">Nickel compounds </t>
  </si>
  <si>
    <t xml:space="preserve">Non toxic salts </t>
  </si>
  <si>
    <t xml:space="preserve">Organic phosphorous compounds </t>
  </si>
  <si>
    <t xml:space="preserve">Organic solvents excluding halogenated solvents </t>
  </si>
  <si>
    <t xml:space="preserve">Organohalogen compounds – other than substances referred to in this list </t>
  </si>
  <si>
    <t xml:space="preserve">Perchlorates </t>
  </si>
  <si>
    <t xml:space="preserve">Phenols, phenol compounds including chlorophenols </t>
  </si>
  <si>
    <t xml:space="preserve">Phosphorus compounds excluding mineral phosphates </t>
  </si>
  <si>
    <t xml:space="preserve">Polychlorinated dibenzo–furan (any congener) </t>
  </si>
  <si>
    <t xml:space="preserve">Polychlorinated dibenzo–p–dioxin (any congener) </t>
  </si>
  <si>
    <t xml:space="preserve">Residues from industrial waste treatment/disposal operations </t>
  </si>
  <si>
    <t xml:space="preserve">Selenium; selenium compounds </t>
  </si>
  <si>
    <t xml:space="preserve">Sewage sludge and residues including nightsoil and septic tank sludge </t>
  </si>
  <si>
    <t xml:space="preserve">Soils contaminated with a controlled waste </t>
  </si>
  <si>
    <t xml:space="preserve">Surface active agents (surfactants), containing principally organic constituents and which may contain metals and inorganic materials </t>
  </si>
  <si>
    <t xml:space="preserve">Tannery wastes (including leather dust, ash, sludges and flours) </t>
  </si>
  <si>
    <t xml:space="preserve">Tellurium; tellurium compounds </t>
  </si>
  <si>
    <t xml:space="preserve">Thallium; thallium compounds </t>
  </si>
  <si>
    <t xml:space="preserve">Triethylamine catalysts for setting foundry sands </t>
  </si>
  <si>
    <t xml:space="preserve">Tyres </t>
  </si>
  <si>
    <t xml:space="preserve">Vanadium compounds </t>
  </si>
  <si>
    <t xml:space="preserve">Waste chemical substances arising from research and development or teaching activities including those which are not identified and/or are new and whose effects on human health and/or the environment are not known </t>
  </si>
  <si>
    <t xml:space="preserve">Waste containing peroxides other than hydrogen peroxide </t>
  </si>
  <si>
    <t xml:space="preserve">Waste from heat treatment and tempering operations containing cyanides </t>
  </si>
  <si>
    <t xml:space="preserve">Waste from manufacture, formulation and use of wood-preserving chemicals </t>
  </si>
  <si>
    <t xml:space="preserve">Waste from the production, formulation and use of biocides and phytopharmaceuticals </t>
  </si>
  <si>
    <t xml:space="preserve">Waste from the production, formulation and use of inks, dyes, pigments, paints, lacquers and varnish </t>
  </si>
  <si>
    <t xml:space="preserve">Waste from the production, formulation and use of organic solvents </t>
  </si>
  <si>
    <t xml:space="preserve">Waste from the production, formulation and use of photographic chemicals and processing materials </t>
  </si>
  <si>
    <t xml:space="preserve">Waste from the production, formulation and use of resins, latex, plasticisers, glues and adhesives </t>
  </si>
  <si>
    <t xml:space="preserve">Waste from the production and preparation of pharmaceutical products </t>
  </si>
  <si>
    <t xml:space="preserve">Waste mineral oils unfit for their original intended use </t>
  </si>
  <si>
    <t xml:space="preserve">Waste oil/water, hydrocarbons/water mixtures or emulsions </t>
  </si>
  <si>
    <t xml:space="preserve">Waste pharmaceuticals, drugs and medicines </t>
  </si>
  <si>
    <t xml:space="preserve">Waste resulting from surface treatment of metals and plastics </t>
  </si>
  <si>
    <t xml:space="preserve">Waste tarry residues arising from refining, distillation, and any pyrolytic treatment </t>
  </si>
  <si>
    <t xml:space="preserve">Waste substances and articles containing or contaminated with polychlorinated biphenyls [(PCBs), polychlorinated napthalenes (PCNs), polychlorinated terphenyls (PCTs) and/or polybrominated biphenyls (PBBs)] </t>
  </si>
  <si>
    <t xml:space="preserve">Waste of an explosive nature not subject to other legislation </t>
  </si>
  <si>
    <t xml:space="preserve">Wool scouring wastes </t>
  </si>
  <si>
    <t xml:space="preserve">Zinc compounds </t>
  </si>
  <si>
    <t xml:space="preserve">B100 </t>
  </si>
  <si>
    <t xml:space="preserve">K100 </t>
  </si>
  <si>
    <t xml:space="preserve">D170 </t>
  </si>
  <si>
    <t xml:space="preserve">D130 </t>
  </si>
  <si>
    <t xml:space="preserve">N220 </t>
  </si>
  <si>
    <t xml:space="preserve">D290 </t>
  </si>
  <si>
    <t xml:space="preserve">C100 </t>
  </si>
  <si>
    <t xml:space="preserve">D160 </t>
  </si>
  <si>
    <t xml:space="preserve">D310 </t>
  </si>
  <si>
    <t xml:space="preserve">D150 </t>
  </si>
  <si>
    <t xml:space="preserve">N230 </t>
  </si>
  <si>
    <t xml:space="preserve">D350 </t>
  </si>
  <si>
    <t xml:space="preserve">D140 </t>
  </si>
  <si>
    <t xml:space="preserve">R100 </t>
  </si>
  <si>
    <t xml:space="preserve">D200 </t>
  </si>
  <si>
    <t xml:space="preserve">N100 </t>
  </si>
  <si>
    <t xml:space="preserve">D190 </t>
  </si>
  <si>
    <t xml:space="preserve">A130 </t>
  </si>
  <si>
    <t xml:space="preserve">M210 </t>
  </si>
  <si>
    <t xml:space="preserve">N160 </t>
  </si>
  <si>
    <t xml:space="preserve">G100 </t>
  </si>
  <si>
    <t xml:space="preserve">N190 </t>
  </si>
  <si>
    <t xml:space="preserve">N140 </t>
  </si>
  <si>
    <t xml:space="preserve">N150 </t>
  </si>
  <si>
    <t xml:space="preserve">K110 </t>
  </si>
  <si>
    <t xml:space="preserve">G150 </t>
  </si>
  <si>
    <t xml:space="preserve">M260 </t>
  </si>
  <si>
    <t xml:space="preserve">D110 </t>
  </si>
  <si>
    <t xml:space="preserve">D330 </t>
  </si>
  <si>
    <t xml:space="preserve">M220 </t>
  </si>
  <si>
    <t xml:space="preserve">D220 </t>
  </si>
  <si>
    <t xml:space="preserve">D120 </t>
  </si>
  <si>
    <t xml:space="preserve">D100 </t>
  </si>
  <si>
    <t xml:space="preserve">D210 </t>
  </si>
  <si>
    <t xml:space="preserve">D300 </t>
  </si>
  <si>
    <t xml:space="preserve">H110 </t>
  </si>
  <si>
    <t xml:space="preserve">G110 </t>
  </si>
  <si>
    <t xml:space="preserve">M160 </t>
  </si>
  <si>
    <t xml:space="preserve">D340 </t>
  </si>
  <si>
    <t xml:space="preserve">M150 </t>
  </si>
  <si>
    <t xml:space="preserve">D360 </t>
  </si>
  <si>
    <t xml:space="preserve">M170 </t>
  </si>
  <si>
    <t xml:space="preserve">M180 </t>
  </si>
  <si>
    <t xml:space="preserve">N205 </t>
  </si>
  <si>
    <t xml:space="preserve">D240 </t>
  </si>
  <si>
    <t xml:space="preserve">K130 </t>
  </si>
  <si>
    <t xml:space="preserve">N120 </t>
  </si>
  <si>
    <t xml:space="preserve">M250 </t>
  </si>
  <si>
    <t xml:space="preserve">K140 </t>
  </si>
  <si>
    <t xml:space="preserve">D250 </t>
  </si>
  <si>
    <t xml:space="preserve">D180 </t>
  </si>
  <si>
    <t xml:space="preserve">M230 </t>
  </si>
  <si>
    <t xml:space="preserve">T140 </t>
  </si>
  <si>
    <t xml:space="preserve">D270 </t>
  </si>
  <si>
    <t xml:space="preserve">T100 </t>
  </si>
  <si>
    <t xml:space="preserve">E100 </t>
  </si>
  <si>
    <t xml:space="preserve">A110 </t>
  </si>
  <si>
    <t xml:space="preserve">H170 </t>
  </si>
  <si>
    <t xml:space="preserve">H100 </t>
  </si>
  <si>
    <t xml:space="preserve">F100 </t>
  </si>
  <si>
    <t xml:space="preserve">G160 </t>
  </si>
  <si>
    <t xml:space="preserve">T120 </t>
  </si>
  <si>
    <t xml:space="preserve">R140 </t>
  </si>
  <si>
    <t xml:space="preserve">J100 </t>
  </si>
  <si>
    <t xml:space="preserve">J120 </t>
  </si>
  <si>
    <t xml:space="preserve">R120 </t>
  </si>
  <si>
    <t xml:space="preserve">A100 </t>
  </si>
  <si>
    <t xml:space="preserve">J160 </t>
  </si>
  <si>
    <t xml:space="preserve">M100 </t>
  </si>
  <si>
    <t xml:space="preserve">E120 </t>
  </si>
  <si>
    <t xml:space="preserve">K190 </t>
  </si>
  <si>
    <t xml:space="preserve">D230 </t>
  </si>
  <si>
    <t>Waste mineral oils unfit for their originally intended use</t>
  </si>
  <si>
    <t>Other organic chemicals</t>
  </si>
  <si>
    <t>Y1</t>
  </si>
  <si>
    <t>Clinical wastes from medical care in hospitals, medical centres and clinics</t>
  </si>
  <si>
    <t>Y2</t>
  </si>
  <si>
    <t>Wastes from the production and preparation of pharmaceutical products</t>
  </si>
  <si>
    <t>Y3</t>
  </si>
  <si>
    <t>Y4</t>
  </si>
  <si>
    <t>Wastes from the production…... of biocides and phytopharmaceuticals</t>
  </si>
  <si>
    <t>Y5</t>
  </si>
  <si>
    <t>Wastes from the manufacture…... of wood preserving chemicals</t>
  </si>
  <si>
    <t>Y6</t>
  </si>
  <si>
    <t>Wastes from the production, formulation and use of organic solvent</t>
  </si>
  <si>
    <t>Y7</t>
  </si>
  <si>
    <t>Wastes from heat treatment and tempering operations containing cyanides</t>
  </si>
  <si>
    <t>Y8</t>
  </si>
  <si>
    <t>Y9</t>
  </si>
  <si>
    <t>Waste oils/water, hydrocarbons/water mixtures, emulsion</t>
  </si>
  <si>
    <t>Y10</t>
  </si>
  <si>
    <t xml:space="preserve">Waste substances ….containing or contaminated with PCBs, PCTs, PBBs </t>
  </si>
  <si>
    <t>Y11</t>
  </si>
  <si>
    <t>Waste tarry residues ... from refining, distillation and any pyrolytic treatment</t>
  </si>
  <si>
    <t>Y12</t>
  </si>
  <si>
    <t>Wastes from production…... of inks, dyes, pigments, paints, etc</t>
  </si>
  <si>
    <t>Y13</t>
  </si>
  <si>
    <t>Wastes from production……resins, latex, plasticizers, glues, etc</t>
  </si>
  <si>
    <t>Y14</t>
  </si>
  <si>
    <t>Waste chemical substances arising ….. environment are not known</t>
  </si>
  <si>
    <t>Y15</t>
  </si>
  <si>
    <t>Wastes of an explosive nature not subject to other legislation</t>
  </si>
  <si>
    <t>Y16</t>
  </si>
  <si>
    <t>Wastes from production, formulation and use of photographic chemicals…</t>
  </si>
  <si>
    <t>Y17</t>
  </si>
  <si>
    <t>Wastes resulting from surface treatment of metals and plastics</t>
  </si>
  <si>
    <t>Y18</t>
  </si>
  <si>
    <t>Residues arising from industrial waste disposal operations</t>
  </si>
  <si>
    <t>Y19</t>
  </si>
  <si>
    <t>Y20</t>
  </si>
  <si>
    <t>Y21</t>
  </si>
  <si>
    <t>Hexavalent chromium compounds</t>
  </si>
  <si>
    <t>Y22</t>
  </si>
  <si>
    <t>Y23</t>
  </si>
  <si>
    <t>Y24</t>
  </si>
  <si>
    <t>Y25</t>
  </si>
  <si>
    <t>Y26</t>
  </si>
  <si>
    <t>Y27</t>
  </si>
  <si>
    <t>Y28</t>
  </si>
  <si>
    <t>Y29</t>
  </si>
  <si>
    <t>Y30</t>
  </si>
  <si>
    <t>Y31</t>
  </si>
  <si>
    <t>Y32</t>
  </si>
  <si>
    <t>Y33</t>
  </si>
  <si>
    <t>Inorganic cyanides</t>
  </si>
  <si>
    <t>Y34</t>
  </si>
  <si>
    <t>Y35</t>
  </si>
  <si>
    <t>Y36</t>
  </si>
  <si>
    <t>Asbestos (dust and fibres)</t>
  </si>
  <si>
    <t>Y37</t>
  </si>
  <si>
    <t>Y38</t>
  </si>
  <si>
    <t>Organic cyanides</t>
  </si>
  <si>
    <t>Y39</t>
  </si>
  <si>
    <t>Phenols; phenol compounds including chlorophenols</t>
  </si>
  <si>
    <t>Y40</t>
  </si>
  <si>
    <t>Y41</t>
  </si>
  <si>
    <t>Y42</t>
  </si>
  <si>
    <t>Y43</t>
  </si>
  <si>
    <t>Any congenor of polychlorinated dibenzo-furan</t>
  </si>
  <si>
    <t>Y44</t>
  </si>
  <si>
    <t>Any congenor of polychlorinated dibenzo-p-dioxin</t>
  </si>
  <si>
    <t>Y45</t>
  </si>
  <si>
    <t>Organohalogen compounds other than …(e.g. Y39, Y41, Y42, Y43, Y44)</t>
  </si>
  <si>
    <t>Y46</t>
  </si>
  <si>
    <t>Wastes collected from households</t>
  </si>
  <si>
    <t>Y47</t>
  </si>
  <si>
    <t>Residues arising from the incineration of household wastes</t>
  </si>
  <si>
    <t>Other metal compounds</t>
  </si>
  <si>
    <t>Other inorganic chemicals</t>
  </si>
  <si>
    <t>Waste packages and containers containing Annex 1 substances in concentrations sufficient to exhibit Annex III hazard characteristics</t>
  </si>
  <si>
    <t>Jul-Dec 2011</t>
  </si>
  <si>
    <t>Jan-Jun 2012</t>
  </si>
  <si>
    <t>Jul-Dec 2012</t>
  </si>
  <si>
    <t>Key</t>
  </si>
  <si>
    <t>Tonnes generated</t>
  </si>
  <si>
    <t>National Environment Protection (Movement of Controlled Waste between States and Territories) Measure</t>
  </si>
  <si>
    <t>Basel Convention</t>
  </si>
  <si>
    <t>"75" code</t>
  </si>
  <si>
    <t>"15" code</t>
  </si>
  <si>
    <t>Waste description (NEPM Schedule A, List 1)</t>
  </si>
  <si>
    <t>Categories of wastes requiring special consideration (Annex II)</t>
  </si>
  <si>
    <t>Waste description (Annex 1)</t>
  </si>
  <si>
    <t>Wastes having as constituents …</t>
  </si>
  <si>
    <t>Additional waste categories not included in Y-Codes</t>
  </si>
  <si>
    <t>NEPM 15 waste description</t>
  </si>
  <si>
    <t>SA input to Australia's Basel Convention report</t>
  </si>
  <si>
    <t>This worksheet translates data on South Australian listed wastes into Basel codes (via NEPM codes)</t>
  </si>
  <si>
    <t>South Australia - listed wastes</t>
  </si>
  <si>
    <t>ACT input to Australia's Basel Convention report</t>
  </si>
  <si>
    <t>This worksheet translates data on ACT controlled wastes into Basel codes (via NEPM codes)</t>
  </si>
  <si>
    <t>ACT - controlled wastes (NEPM)</t>
  </si>
  <si>
    <t>WA input to Australia's Basel Convention report</t>
  </si>
  <si>
    <t>This worksheet translates data on WA controlled wastes into Basel codes (via NEPM codes)</t>
  </si>
  <si>
    <t>WA controlled wastes</t>
  </si>
  <si>
    <t>Category  group no.</t>
  </si>
  <si>
    <t>Category group name</t>
  </si>
  <si>
    <t xml:space="preserve">Category No. </t>
  </si>
  <si>
    <t>Description</t>
  </si>
  <si>
    <t>Biological wastes</t>
  </si>
  <si>
    <t>Animal wastes - smallgoods; tallow; and animals slaughtered for quarantine purposes</t>
  </si>
  <si>
    <t>Septage wastes - wastes from apparatus for the treatment of sewage</t>
  </si>
  <si>
    <t>Grease wastes - wastes resulting from food preparation processes</t>
  </si>
  <si>
    <t>Vegetable oils and derivatives and other wastes (excluding wastes referred to in categories 1.01, 1.02, 1.03 and 1.05)</t>
  </si>
  <si>
    <t>Sewage waste from the reticulated sewage system (ie Water Corporation)</t>
  </si>
  <si>
    <t>Solid/sludge waste requiring special handling</t>
  </si>
  <si>
    <t>Contaminated soils (Class IV or V)</t>
  </si>
  <si>
    <t>Fly ash</t>
  </si>
  <si>
    <t>Filter cake</t>
  </si>
  <si>
    <t>Containers or drums contaminated with residues of a controlled waste</t>
  </si>
  <si>
    <t>Encapsulated, chemically-fixed, solidified or polymerised wastes</t>
  </si>
  <si>
    <t>Industrial waste treatment plant sludges and residues</t>
  </si>
  <si>
    <t>Clinical and pharmaceutical wastes</t>
  </si>
  <si>
    <t>Clinical and related wastes – biomedical wastes, pathogenic substances, cytotoxic substances, waste from the production or use of pharmaceutical products</t>
  </si>
  <si>
    <t>Pesticide wastes</t>
  </si>
  <si>
    <t>Concentrates</t>
  </si>
  <si>
    <t>Solutions</t>
  </si>
  <si>
    <t>Organochlorine pesticides</t>
  </si>
  <si>
    <t>Paints and resins</t>
  </si>
  <si>
    <t>Wastes from the production formulation or use of inks, dyes, resins, adhesives, glues, latex or plasticisers</t>
  </si>
  <si>
    <t>Oil based paints (all options)</t>
  </si>
  <si>
    <t>Water based and acrylic paints (all options)</t>
  </si>
  <si>
    <t>Oil interceptor waste</t>
  </si>
  <si>
    <t>Oil/water mixtures</t>
  </si>
  <si>
    <t>Oil sludges i.e. plate separators</t>
  </si>
  <si>
    <t>Oils and emulsions</t>
  </si>
  <si>
    <t>Solvents</t>
  </si>
  <si>
    <t>Halogenated aliphatics</t>
  </si>
  <si>
    <t>Non-halogenated aliphatics</t>
  </si>
  <si>
    <t>Halogenated aromatics</t>
  </si>
  <si>
    <t>Non-halogenated aromatics</t>
  </si>
  <si>
    <t>Engine coolants</t>
  </si>
  <si>
    <t>Organohalogen compounds other than substances referred to elsewhere in this schedule</t>
  </si>
  <si>
    <t>PBBs (polybrominated biphenyls)</t>
  </si>
  <si>
    <t>PCBs (polychlorinated biphenyls)</t>
  </si>
  <si>
    <t>PCNs (polychlorinated napthalenes)</t>
  </si>
  <si>
    <t>PCTs (polychlorinated terphenyls)</t>
  </si>
  <si>
    <t>Phenols and phenol compounds including chlorophenols</t>
  </si>
  <si>
    <t>Phosphorous compounds</t>
  </si>
  <si>
    <t>Surface acting agent (Surfactant) - Detergents</t>
  </si>
  <si>
    <t>Surface acting agent (Surfactant) – Wetting agents</t>
  </si>
  <si>
    <t>Surface acting agent (Surfactant) - Emulsifiers</t>
  </si>
  <si>
    <t>Chromium</t>
  </si>
  <si>
    <t xml:space="preserve">Cyanide </t>
  </si>
  <si>
    <t>Inorganic cyanide</t>
  </si>
  <si>
    <t>Organic cyanide</t>
  </si>
  <si>
    <t>Inorganic chemicals other than inorganic chemicals referred to category groups 9 - 12</t>
  </si>
  <si>
    <t>Antimony or Antimony compounds</t>
  </si>
  <si>
    <t>Arsenic or Arsenic compounds</t>
  </si>
  <si>
    <t>Boron</t>
  </si>
  <si>
    <t>Cadmium or cadmium compounds</t>
  </si>
  <si>
    <t>Fluorine compounds (excluding calcium fluoride)</t>
  </si>
  <si>
    <t>Mercury</t>
  </si>
  <si>
    <t>Non toxic salts</t>
  </si>
  <si>
    <t>Photographic waste</t>
  </si>
  <si>
    <t>Sulphides</t>
  </si>
  <si>
    <t>Tellurium</t>
  </si>
  <si>
    <t>Thallium</t>
  </si>
  <si>
    <t>Low strength waste water</t>
  </si>
  <si>
    <t>Fire debris and wash water (may vary)</t>
  </si>
  <si>
    <t>Residues from industrial waste treatment or disposal operations</t>
  </si>
  <si>
    <t>Waste from the manufacture, formulation and use of wood-preserving chemicals</t>
  </si>
  <si>
    <t>Waste chemical substances arising from research and development or teaching activities including those which are not identified or new, or the effects on environment or human health are not known etc.</t>
  </si>
  <si>
    <t>Waste resulting from surface treatment of metals and plastics (potentially various categories)</t>
  </si>
  <si>
    <t>Waste tarry residue arising from refining, distillation or pyrolytic treatment.</t>
  </si>
  <si>
    <t>Waste tyres</t>
  </si>
  <si>
    <t>Quality assurance checks</t>
  </si>
  <si>
    <t>NSW</t>
  </si>
  <si>
    <t>ACT</t>
  </si>
  <si>
    <t>NT</t>
  </si>
  <si>
    <t>Qld</t>
  </si>
  <si>
    <t>SA</t>
  </si>
  <si>
    <t>WA</t>
  </si>
  <si>
    <t>Tas</t>
  </si>
  <si>
    <t>Vic</t>
  </si>
  <si>
    <t>Gap data</t>
  </si>
  <si>
    <t>Australian Bureau of Statistics (2013) 3101.0 Australian Demographic Statistics, June 2013, TABLE 4. Estimated Resident Population, States and Territories (Number)</t>
  </si>
  <si>
    <t>Factor for 'Wastes collected from households'</t>
  </si>
  <si>
    <t>Population Australia 2010/11</t>
  </si>
  <si>
    <t>Days per year</t>
  </si>
  <si>
    <t>Assumed % not relevant to Basel</t>
  </si>
  <si>
    <t>Population ACT 2010/11 (millions)</t>
  </si>
  <si>
    <t>MSW generated (kg/capita/day)</t>
  </si>
  <si>
    <t>MSW generated in Australia 2010/11 excl. ACT (Mt)</t>
  </si>
  <si>
    <t>Blue Environment estimate based on review of Vic data and personal communication with EPA NSW</t>
  </si>
  <si>
    <t>Basel generation rate (kg/capita/day)</t>
  </si>
  <si>
    <t>Basel generation rate (t/capita/six monthly period)</t>
  </si>
  <si>
    <t>Average</t>
  </si>
  <si>
    <t>Australia</t>
  </si>
  <si>
    <t>Weighted average</t>
  </si>
  <si>
    <t>Space for jurisdiction to enter data</t>
  </si>
  <si>
    <t>Jurisdictional data as provided</t>
  </si>
  <si>
    <t>Population data during each data period</t>
  </si>
  <si>
    <t xml:space="preserve">This worksheet undertakes automated QA checks on jurisdictional data translated into NEPM codes. It displays potential errors by comparing the reported waste quantities with: data reported by that jurisdiction for another six-monthly period; and the national average. </t>
  </si>
  <si>
    <t>Bold italics</t>
  </si>
  <si>
    <t>Adjusted ACT data</t>
  </si>
  <si>
    <t>Consultant to provide estimate</t>
  </si>
  <si>
    <t>Adjusted SA data</t>
  </si>
  <si>
    <t>Adjusted jurisdictional data</t>
  </si>
  <si>
    <t>Adjusted WA data</t>
  </si>
  <si>
    <t>Consultant adjustment made. Details given in comment box.</t>
  </si>
  <si>
    <t>Asbestos generated, 2010/11</t>
  </si>
  <si>
    <t>Sources</t>
  </si>
  <si>
    <t>Datum not reported</t>
  </si>
  <si>
    <t>National data sets</t>
  </si>
  <si>
    <t>This worksheet collates the adjusted jurisdiction data into single Australian data sets for NEPM &amp; Basel codes</t>
  </si>
  <si>
    <t>This worksheet compiles the NEPM and Basel data derived from the jurisdictional reports, then inserts adjustments and fills gaps.</t>
  </si>
  <si>
    <t>The reported quantity of this waste type per capita is greater than 100x or less than 0.01x the national average across the three data periods</t>
  </si>
  <si>
    <t>The max. no. reported by the jurisdiction for this waste type in a six-monthly period is greater than 100x the min.</t>
  </si>
  <si>
    <r>
      <t xml:space="preserve">Table 8 of Hyder Consulting (2012) </t>
    </r>
    <r>
      <rPr>
        <i/>
        <sz val="10"/>
        <color theme="1"/>
        <rFont val="Calibri"/>
        <family val="2"/>
        <scheme val="minor"/>
      </rPr>
      <t>Study into Domestic and International Fate of End- of-Life Tyres</t>
    </r>
    <r>
      <rPr>
        <sz val="10"/>
        <color theme="1"/>
        <rFont val="Calibri"/>
        <family val="2"/>
        <scheme val="minor"/>
      </rPr>
      <t>, prepared for COAG, available from: http://www.scew.gov.au/resource/study-domestic-and-international-fate-end-life-tyres-final-report</t>
    </r>
  </si>
  <si>
    <t>Mass of an equivalent passenger unit (kg)</t>
  </si>
  <si>
    <r>
      <t xml:space="preserve">Table 2 of Hyder Consulting (2012) </t>
    </r>
    <r>
      <rPr>
        <i/>
        <sz val="10"/>
        <color theme="1"/>
        <rFont val="Calibri"/>
        <family val="2"/>
        <scheme val="minor"/>
      </rPr>
      <t>Study into Domestic and International Fate of End- of-Life Tyres</t>
    </r>
    <r>
      <rPr>
        <sz val="10"/>
        <color theme="1"/>
        <rFont val="Calibri"/>
        <family val="2"/>
        <scheme val="minor"/>
      </rPr>
      <t>, prepared for COAG, available from: http://www.scew.gov.au/resource/study-domestic-and-international-fate-end-life-tyres-final-report</t>
    </r>
  </si>
  <si>
    <t>End-of-life arisings of tyres, 2009/10 (equivalent passenger units)</t>
  </si>
  <si>
    <t>End-of-life arisings of tyres, 2009/10 (tonnes)</t>
  </si>
  <si>
    <t>Waste tyres generated in each 6 months relevant to this work (tonnes)</t>
  </si>
  <si>
    <t xml:space="preserve">Assumptions: </t>
  </si>
  <si>
    <t>Biosolids ('K130')</t>
  </si>
  <si>
    <t>Biosolids generated in each 6 months relevant to this work (tonnes)</t>
  </si>
  <si>
    <t>Waste data from other sources</t>
  </si>
  <si>
    <t>The data the listed source is more comprehensive or accurate than any data reported by the jurisdictions</t>
  </si>
  <si>
    <t>Key:</t>
  </si>
  <si>
    <t>Green font</t>
  </si>
  <si>
    <t>Data obtained from an external source as specified</t>
  </si>
  <si>
    <t>Red font</t>
  </si>
  <si>
    <t>Assumption</t>
  </si>
  <si>
    <t>The waste generation rate in each six-monthly period relevant to this work is equal to that stated in the listed source</t>
  </si>
  <si>
    <t>Introduction</t>
  </si>
  <si>
    <t>It is intended that this data workbook can be reused each year, with adjustments, for preparing the annual Basel report.</t>
  </si>
  <si>
    <t>Inquiries to Joe Pickin 0403 562 621 or 03 5426 3536</t>
  </si>
  <si>
    <t>It was prepared for the Department of the Environment in 2013/14 by Blue Environment, supported by Environ and Randell Environmental Consulting.</t>
  </si>
  <si>
    <t>Soils contaminated with residues of substances in Basel Y-codes 19-45</t>
  </si>
  <si>
    <t>Sludges contaminated with residues of substances in Basel Y-codes 19-45</t>
  </si>
  <si>
    <t>Incorrect data deleted to maintain integrity of national average (required for extrapolation)</t>
  </si>
  <si>
    <t>Used to estimate waste quantities</t>
  </si>
  <si>
    <t>Population (middle of period)</t>
  </si>
  <si>
    <r>
      <t>Waste generated</t>
    </r>
    <r>
      <rPr>
        <i/>
        <sz val="10"/>
        <color theme="0"/>
        <rFont val="Calibri"/>
        <family val="2"/>
        <scheme val="minor"/>
      </rPr>
      <t xml:space="preserve"> (g/capita)</t>
    </r>
  </si>
  <si>
    <t>Used in some waste quantity estimates</t>
  </si>
  <si>
    <t>VIC input to Australia's Basel Convention report</t>
  </si>
  <si>
    <t>This worksheet translates data on Victorian prescribed wastes into Basel codes (via NEPM codes)</t>
  </si>
  <si>
    <t>VIC prescribed wastes</t>
  </si>
  <si>
    <t>Cyanide-containing wastes.</t>
  </si>
  <si>
    <t>Acids in a solid form or acidic solution with pH value of 4 or less.</t>
  </si>
  <si>
    <t>Alkaline solids or alkaline solutions with pH value of 9 or more.
Includes, but is not limited to: caustic soda, alkaline cleaners,
and waste lime.</t>
  </si>
  <si>
    <t>Metal carbonyls.</t>
  </si>
  <si>
    <t>Inorganic fluorine compounds (excluding calcium fluoride).</t>
  </si>
  <si>
    <t>Mercury and mercury compounds.</t>
  </si>
  <si>
    <t>Equipment and articles containing mercury.</t>
  </si>
  <si>
    <t>D121</t>
  </si>
  <si>
    <t>Arsenic and arsenic compounds.</t>
  </si>
  <si>
    <t>Chromium compounds (hexavalent and trivalent).</t>
  </si>
  <si>
    <t>Tannery wastes containing chromium.</t>
  </si>
  <si>
    <t>D141</t>
  </si>
  <si>
    <t>Cadmium and cadmium compounds.</t>
  </si>
  <si>
    <t>Beryllium and beryllium compounds.</t>
  </si>
  <si>
    <t>Antimony and antimony compounds.</t>
  </si>
  <si>
    <t>Copper compounds.</t>
  </si>
  <si>
    <t>Cobalt and cobalt compounds.</t>
  </si>
  <si>
    <t>Nickel compounds.</t>
  </si>
  <si>
    <t>Lead and lead compounds.</t>
  </si>
  <si>
    <t>Zinc compounds.</t>
  </si>
  <si>
    <t>Selenium and selenium compounds.</t>
  </si>
  <si>
    <t>Waste from the production, formulation  and use of photographic chemicals and processing materials (containing silver).</t>
  </si>
  <si>
    <t>D261</t>
  </si>
  <si>
    <t>Barium compounds.</t>
  </si>
  <si>
    <t>Non-toxic salts (e.g. sodium chloride, calcium chloride).</t>
  </si>
  <si>
    <t>Boron compounds.</t>
  </si>
  <si>
    <t>Inorganic sulfur-containing compounds.</t>
  </si>
  <si>
    <t>Phosphorus compounds, excluding mineral phosphates.</t>
  </si>
  <si>
    <t>Inorganic  chemicals, NOS.</t>
  </si>
  <si>
    <t>D390</t>
  </si>
  <si>
    <t>Smelter waste containing prescribed waste.</t>
  </si>
  <si>
    <t>D400</t>
  </si>
  <si>
    <t>Oxidising agents, including peroxides, NOS.</t>
  </si>
  <si>
    <t>Waste of an explosive nature not subject to other legislation, including azides.</t>
  </si>
  <si>
    <t>E120</t>
  </si>
  <si>
    <t>Highly reactive  chemicals, NOS.</t>
  </si>
  <si>
    <t>E130</t>
  </si>
  <si>
    <t>Aqueous-based wastes from the production, formulation and use of inks, dyes, pigments, paints, lacquers and varnish.</t>
  </si>
  <si>
    <t>Aqueous-based wastes from the production, formulation and use of resins, latex, plasticisers, glues and adhesives.</t>
  </si>
  <si>
    <t>Solvent-based wastes from the production, formulation and use of inks, dyes, pigments, paints, lacquers and varnish.</t>
  </si>
  <si>
    <t>F120</t>
  </si>
  <si>
    <t>Solvent-based wastes from the production, formulation and use of resins, latex, plasticisers, glues and adhesives.</t>
  </si>
  <si>
    <t>F130</t>
  </si>
  <si>
    <t>Ethers and highly flammable hydrocarbons, such as petrol and jet fuel.</t>
  </si>
  <si>
    <t>Non-halogenated organic solvents.</t>
  </si>
  <si>
    <t>Dry-cleaning wastes containing organic solvents, such as perchloroethylene.</t>
  </si>
  <si>
    <t>G130</t>
  </si>
  <si>
    <t>Halogenated organic solvents.</t>
  </si>
  <si>
    <t>Wastes from the production, formulation  and use of organic solvents, NOS.</t>
  </si>
  <si>
    <t>Waste from the production, formulation  and use of biocides and phytopharmaceuticals, NOS.</t>
  </si>
  <si>
    <t>Organophosphorus pesticides.</t>
  </si>
  <si>
    <t>Mixed pesticide residue.</t>
  </si>
  <si>
    <t>H160</t>
  </si>
  <si>
    <t>Copper-chrome-arsenic  (CCA).</t>
  </si>
  <si>
    <t>Waste oils unfit  for their original  intended  use (lubricating, hydraulic).</t>
  </si>
  <si>
    <t>Waste hydrocarbons.</t>
  </si>
  <si>
    <t>J110</t>
  </si>
  <si>
    <t>Waste oils and water mixtures or emulsions, and hydrocarbon and water mixtures or emulsions.</t>
  </si>
  <si>
    <t>Triple interceptor waste and stormwater contaminated with oil or hydrocarbons.</t>
  </si>
  <si>
    <t>J130</t>
  </si>
  <si>
    <t>Transformer fluids (excluding PCBs).</t>
  </si>
  <si>
    <t>J140</t>
  </si>
  <si>
    <t>Other (cutting oils, soluble oils).</t>
  </si>
  <si>
    <t>J150</t>
  </si>
  <si>
    <t>Soils/ sludges contaminated with residues of substances in Basel Y-codes 19-45</t>
  </si>
  <si>
    <t>Tarry residues arising from refining, distillation  and any pyrolytic treatment.</t>
  </si>
  <si>
    <t>Used oil filters.  Note: this waste must be reused or recycled and is prohibited from disposal to landfill.</t>
  </si>
  <si>
    <t>J170</t>
  </si>
  <si>
    <t>Animal effluent and residues.  Examples: abattoir  wastes, poultry  wastes, fish and shellfish wastes.</t>
  </si>
  <si>
    <t>Grease interceptor trap effluent.</t>
  </si>
  <si>
    <t>K120</t>
  </si>
  <si>
    <t>Tannery wastes (not containing chromium) and wool scouring wastes.</t>
  </si>
  <si>
    <t>Food and beverage processing wastes, including animal and vegetable oils and derivatives.</t>
  </si>
  <si>
    <t>K200</t>
  </si>
  <si>
    <t>L</t>
  </si>
  <si>
    <t>Car and truck washwaters.</t>
  </si>
  <si>
    <t>L100</t>
  </si>
  <si>
    <t>Industrial washwaters from cleaning, rinsing or washing operations,  NOS.
Examples: textile cleaning/processing  effluent  NOS, industrial plant and machinery washwaters, cooling tower washwaters.</t>
  </si>
  <si>
    <t>L150</t>
  </si>
  <si>
    <t>Polychlorinated biphenyls (PCBs) (PCBs &gt;50 mg per kg).</t>
  </si>
  <si>
    <t>Waste substances and articles containing or contaminated with polychlorinated biphenyls (PCBs) ([PCBs] &gt;50 mg per kg).</t>
  </si>
  <si>
    <t>M110</t>
  </si>
  <si>
    <t>Solvents, oils and materials contaminated with  PCBs ([PCBs] &gt;2 mg per kg and [PCBs] &lt;50 mg per kg).</t>
  </si>
  <si>
    <t>M120</t>
  </si>
  <si>
    <t>Non-halogenated organic chemicals (non solvent), NOS. Examples: glycol coolant, radiator fluid, brake fluid.</t>
  </si>
  <si>
    <t>M130</t>
  </si>
  <si>
    <t>Phenol and phenol compounds, including halogenated phenols.</t>
  </si>
  <si>
    <t>Halogenated organic chemicals, NOS.</t>
  </si>
  <si>
    <t>Isocyanate compounds (organic).</t>
  </si>
  <si>
    <t>Amines and other nitrogen compounds.</t>
  </si>
  <si>
    <t>Detergents and surface active agents (surfactants).</t>
  </si>
  <si>
    <t>Highly odorous organic chemicals (including mercaptans and acrylates).</t>
  </si>
  <si>
    <t>Prescribed waste residues in rigid steel or plastic containers with an original volume less than 200 litres (hazardous substances to be specified).</t>
  </si>
  <si>
    <t>Prescribed waste residues in rigid steel or plastic containers with an original volume greater than or equal to 200 litres (hazardous substances to be specified).
Note: this waste must be reused or recycled and is prohibited from disposal to landfill.</t>
  </si>
  <si>
    <t>N105</t>
  </si>
  <si>
    <t>Prescribed waste residues in bags or containers not specified under N100 and N105 (hazardous substances to be specified).</t>
  </si>
  <si>
    <t>N110</t>
  </si>
  <si>
    <t>Category A contaminated  soil - hazardous substances to be specified. (Refer to EPA guidance material for details on identifying Hazard Category). Note: these wastes must not be disposed directly to landfill without prior treatment.</t>
  </si>
  <si>
    <t>N119</t>
  </si>
  <si>
    <t>Category  B contaminated soil - hazardous substances to be specified. (Refer to EPA guidance material for details on identifying Hazard Category).</t>
  </si>
  <si>
    <t>Category C contaminated soil - hazardous substances to be specified. (Refer to EPA guidance material for details on identifying Hazard Category).</t>
  </si>
  <si>
    <t>N121</t>
  </si>
  <si>
    <t>Spent catalysts (must specify contaminants).</t>
  </si>
  <si>
    <t>N130</t>
  </si>
  <si>
    <t>Fire debris and fire wash-waters that are contaminated with chemicals (must specify contaminants).</t>
  </si>
  <si>
    <t>Fly ash.</t>
  </si>
  <si>
    <t>Prescribed industrial wastes that are immobilised in accordance with a classification issued by EPA.</t>
  </si>
  <si>
    <t>Prescribed industrial wastes that are chemically fixed and/or encapsulated.</t>
  </si>
  <si>
    <t>N170</t>
  </si>
  <si>
    <t>Prescribed industrial waste that are solidified or polymerised.</t>
  </si>
  <si>
    <t>N180</t>
  </si>
  <si>
    <t>Filter cake.</t>
  </si>
  <si>
    <t>Ion-exchange column residues.</t>
  </si>
  <si>
    <t>N200</t>
  </si>
  <si>
    <t>Residues from pollution control operations, NOS. Examples: activated  carbon, baghouse dust, residues from industrial waste disposal operations.</t>
  </si>
  <si>
    <t xml:space="preserve">N210 </t>
  </si>
  <si>
    <t>Asbestos.</t>
  </si>
  <si>
    <t>Ceramic-based fibres with physico-chemical characteristics similar to those of asbestos.</t>
  </si>
  <si>
    <t>Absorbents contaminated with prescribed waste residues, such as rags contaminated with oils, hydrocarbons and organic solvents (must specify contaminants).</t>
  </si>
  <si>
    <t>N250</t>
  </si>
  <si>
    <t>Solid wastes contaminated with prescribed waste residues, NOS (must specify contaminants).
Examples: contaminated bricks and concrete, contaminated steel, shredder floc.</t>
  </si>
  <si>
    <t>N260</t>
  </si>
  <si>
    <t>Clinical and related wastes, NOS (biomedical waste).</t>
  </si>
  <si>
    <t>Pathogenic substances and quarantine wastes.</t>
  </si>
  <si>
    <t>R110</t>
  </si>
  <si>
    <t>Waste from the use of pharmaceutical products, NOS.</t>
  </si>
  <si>
    <t>Cytotoxic substances.</t>
  </si>
  <si>
    <t>R130</t>
  </si>
  <si>
    <t>Waste from the production of pharmaceutical products and cosmetics, NOS.</t>
  </si>
  <si>
    <t>Waste chemical substances arising from laboratories, research and development, or teaching activities.</t>
  </si>
  <si>
    <t>Waste from the production, formulation  and use of photographic chemicals and processing materials (which do not contain silver).</t>
  </si>
  <si>
    <t>Inert sludges or slurries, such as clay or ceramic suspensions, drilling  mud, and pit water with negligible hydrocarbon contamination.</t>
  </si>
  <si>
    <t>T130</t>
  </si>
  <si>
    <t>Foundry sands.</t>
  </si>
  <si>
    <t>T160</t>
  </si>
  <si>
    <t>Waste chemicals in small quantities,  NOS, such  as collected household chemicals.</t>
  </si>
  <si>
    <t>T170</t>
  </si>
  <si>
    <t>Adjusted Vic data</t>
  </si>
  <si>
    <t>Data not collected</t>
  </si>
  <si>
    <t>QLD input to Australia's Basel Convention report</t>
  </si>
  <si>
    <t>This worksheet translates data on Queensland regulated wastes into Basel codes (via NEPM codes)</t>
  </si>
  <si>
    <t>QLD regulated wastes</t>
  </si>
  <si>
    <t>Waste from surface treatment of metals or plastics</t>
  </si>
  <si>
    <t>Waste from heat treatment or tempering operations that use cyanides</t>
  </si>
  <si>
    <t>Acidic solutions and acids in solid form</t>
  </si>
  <si>
    <t>Basic (a;kaline) solutions or bases (alkalis) in solid form</t>
  </si>
  <si>
    <t>Inorganic fluorine compounds (other than calcium fluoride).</t>
  </si>
  <si>
    <t>Lead and lead compounds including lead-acid batteries.</t>
  </si>
  <si>
    <t>Barium compounds other than barium sulfate.</t>
  </si>
  <si>
    <t>Non-toxic salts, for example, saline effluent</t>
  </si>
  <si>
    <t>Phosphorus compounds other than mineral phosphates</t>
  </si>
  <si>
    <t>Organic solvents other than halogenated solvents, including, for example, ethanol</t>
  </si>
  <si>
    <t>Mineral oils</t>
  </si>
  <si>
    <t>Oil and water mixtures or emulsions, or hydrocarbons and water mixtures or emulsions</t>
  </si>
  <si>
    <t>Tarry residues arising from refining, distillation, and any pyrolytic treatment</t>
  </si>
  <si>
    <t>Sewage sludge and residues including nightsoil and septic tank sludge</t>
  </si>
  <si>
    <t>K130</t>
  </si>
  <si>
    <t>Material containing polychlorinated biphenyls (PCB's), polychlorinated napthalenes (PCN's), polychlorinated terphenyls (PCT's) and/or polybrominated biphenyls (PBB's)</t>
  </si>
  <si>
    <t>Organo halogen compounds—other than substances referred to in this Table</t>
  </si>
  <si>
    <t>Waste containers</t>
  </si>
  <si>
    <t>Pharmaceuticals, drugs and medicines</t>
  </si>
  <si>
    <t>Chemical waste arising from research and development or teaching activity, including new or unidentified material and material whose effects on human health or the environment are not known</t>
  </si>
  <si>
    <t>Waste of an explosive nature other than explosives within the meaning of the Explosives Act 1999</t>
  </si>
  <si>
    <t>Adjusted Qld data</t>
  </si>
  <si>
    <r>
      <t xml:space="preserve">Data workbook supporting: Blue Environment &amp; Randell Environmental Consulting (2014) </t>
    </r>
    <r>
      <rPr>
        <i/>
        <sz val="10"/>
        <color theme="1"/>
        <rFont val="Calibri"/>
        <family val="2"/>
        <scheme val="minor"/>
      </rPr>
      <t>Waste Generation and Resource Recovery in Australia</t>
    </r>
    <r>
      <rPr>
        <sz val="10"/>
        <color theme="1"/>
        <rFont val="Calibri"/>
        <family val="2"/>
        <scheme val="minor"/>
      </rPr>
      <t>, prepared for the Commonwealth Department of the Environment, available from: http://www.environment.gov.au/resource/waste-generation-and-resource-recovery-australia-report-and-data-workbooks</t>
    </r>
  </si>
  <si>
    <r>
      <t xml:space="preserve">Blue Environment &amp; Randell Environmental Consulting (in press) </t>
    </r>
    <r>
      <rPr>
        <i/>
        <sz val="10"/>
        <color theme="1"/>
        <rFont val="Calibri"/>
        <family val="2"/>
        <scheme val="minor"/>
      </rPr>
      <t>Waste Generation and Resource Recovery in Australia</t>
    </r>
    <r>
      <rPr>
        <sz val="10"/>
        <color theme="1"/>
        <rFont val="Calibri"/>
        <family val="2"/>
        <scheme val="minor"/>
      </rPr>
      <t>, prepared for the Commonwealth Department of the Environment, available from: http://www.environment.gov.au/resource/waste-generation-and-resource-recovery-australia-report-and-data-workbooks</t>
    </r>
  </si>
  <si>
    <t>Contaminated soils, 2011/12</t>
  </si>
  <si>
    <t>Contaminated soil generated in each 6 months relevant to this work (tonnes)</t>
  </si>
  <si>
    <t>Tasmania input to Australia's Basel Convention report</t>
  </si>
  <si>
    <t>This worksheet translates data on Tasmanian prescribed wastes into Basel codes (via NEPM codes)</t>
  </si>
  <si>
    <t>TAS - Prescribed Wastes</t>
  </si>
  <si>
    <t>Animal effluent and residues (abattoir effluent, poultry and fish processing waste)</t>
  </si>
  <si>
    <t>Sewage sludge, sewage residue, nightsoil or sludge from an on-site waste water management system</t>
  </si>
  <si>
    <t>Wool scouring waste</t>
  </si>
  <si>
    <t>Waste substances and articles containing or contaminated with polychlorinated biphenyls (PCBs), polychlorinated naphthalenes (PCNs), polychlorinated terphenyls (PCTs) and/or polybrominated biphenyls (PBBs)</t>
  </si>
  <si>
    <t>Organohalogen compounds - other than substances referred to in this list</t>
  </si>
  <si>
    <t>Cyanides (organic)/nitriles</t>
  </si>
  <si>
    <t>Containers which are contaminated with residues of substances referred to in this list</t>
  </si>
  <si>
    <t>Fire debris and fire washwaters</t>
  </si>
  <si>
    <t>Fly ash excluding fly ash generated from Australian coal fired power stations</t>
  </si>
  <si>
    <t>Encapsulated, chemically-fixed, solidified or polymerised wastes (referred to in this list)</t>
  </si>
  <si>
    <t>Q</t>
  </si>
  <si>
    <t>A waste within the meaning of the Quarantine Regulations 2000 of the Commonwealth, as amended</t>
  </si>
  <si>
    <t>Q100</t>
  </si>
  <si>
    <t>Exhibits an environmentally significant characteristic and is derived or arises from an agvet chemical as defined in the Dangerous Substances (Safe Handling) Act 2005</t>
  </si>
  <si>
    <t>Q200</t>
  </si>
  <si>
    <t>Exhibits an environmentally significant characteristic and is derived or arises from dangerous goods as defined in the Dangerous Goods (Safe Transport) Act 1998</t>
  </si>
  <si>
    <t>Q300</t>
  </si>
  <si>
    <t>Exhibits an environmentally significant characteristic and is derived or arises from a poison as defined in the Poisons Act 1971</t>
  </si>
  <si>
    <t>Q400</t>
  </si>
  <si>
    <t>Exhibits an environmentally significant characteristic and is derived or arises from a scheduled waste within the meaning of a National Management Plan*</t>
  </si>
  <si>
    <t>Q500</t>
  </si>
  <si>
    <t>Waste chemical substances arising from research and development or teaching activities including those which are not identified and/or are new and whose effects on human health and/or the environment are not known.</t>
  </si>
  <si>
    <t>T190</t>
  </si>
  <si>
    <t>Oxidising Agents</t>
  </si>
  <si>
    <t>T210</t>
  </si>
  <si>
    <t>Reducing agents</t>
  </si>
  <si>
    <t>T220</t>
  </si>
  <si>
    <t>Adjusted Tas data</t>
  </si>
  <si>
    <t>Putrescible/ organics waste</t>
  </si>
  <si>
    <t>NT - controlled wastes (NEPM)</t>
  </si>
  <si>
    <t>This worksheet translates data on NT controlled wastes into Basel codes (via NEPM codes)</t>
  </si>
  <si>
    <t>NT input to Australia's Basel Convention report</t>
  </si>
  <si>
    <t>Adjusted NT data</t>
  </si>
  <si>
    <t>NSW input to Australia's Basel Convention report</t>
  </si>
  <si>
    <t>This worksheet translates data on NSW trackable wastes into Basel codes (via NEPM codes)</t>
  </si>
  <si>
    <t>NSW trackable wastes (List 1 and List 2)</t>
  </si>
  <si>
    <t>Containers and drums that are contaminated with residues of substances referred to in this Table</t>
  </si>
  <si>
    <t>Adjusted NSW data</t>
  </si>
  <si>
    <t>Asbestos generated in each 6 months relevant to this work (tonnes)</t>
  </si>
  <si>
    <t xml:space="preserve">Compiled from NEPM import data from ACT, NSW, SA, Vic &amp; WA. Qld &amp; Tas did not provide NEPM import data. </t>
  </si>
  <si>
    <t>Soils contaminated with a substance or waste referred to in this Table</t>
  </si>
  <si>
    <t>Total amount of hazardous wastes under Art. 1 (1)a (Annex I: Y1-Y45) generated (2012)</t>
  </si>
  <si>
    <t>This workbook compiles, adjusts and totals jurisdictional data underpinning Australia's Basel data report for 2012.</t>
  </si>
  <si>
    <t>Data is collated in six-monthly units so that jurisdictional financial year data can be converted to Basel calendar year data.</t>
  </si>
  <si>
    <t>Peer reviewed final presentation of 2012 data</t>
  </si>
  <si>
    <t>Biosolids generated in Australia, 2010</t>
  </si>
  <si>
    <t>Biosolids Production and End Use - 2010</t>
  </si>
  <si>
    <t>Management</t>
  </si>
  <si>
    <t>End Use</t>
  </si>
  <si>
    <r>
      <t>t</t>
    </r>
    <r>
      <rPr>
        <b/>
        <vertAlign val="subscript"/>
        <sz val="11"/>
        <color rgb="FF000000"/>
        <rFont val="Calibri"/>
        <family val="2"/>
        <scheme val="minor"/>
      </rPr>
      <t>biosolids</t>
    </r>
  </si>
  <si>
    <t>New South Wales / ACT</t>
  </si>
  <si>
    <t>Re-Use</t>
  </si>
  <si>
    <t>Agriculture</t>
  </si>
  <si>
    <t>Composting</t>
  </si>
  <si>
    <t>Forestry</t>
  </si>
  <si>
    <t>Landfill / Stockpile</t>
  </si>
  <si>
    <t>Landfill</t>
  </si>
  <si>
    <t>Sea</t>
  </si>
  <si>
    <t>Stockpile</t>
  </si>
  <si>
    <t>Unspecified</t>
  </si>
  <si>
    <t>Queensland</t>
  </si>
  <si>
    <t>South Australia</t>
  </si>
  <si>
    <t>Tasmania</t>
  </si>
  <si>
    <t>Victoria</t>
  </si>
  <si>
    <t>Tonnes generated = sum of all end uses (agriculture, composting, forestry, landfill, sea, stockpile, unspecified)</t>
  </si>
  <si>
    <t>Western Australia &amp; Northern Territory</t>
  </si>
  <si>
    <t>Assumptions:</t>
  </si>
  <si>
    <t>DSEWPaC (2011) Biosolids snapshot, prepared by Pollution Solutions and Design, available from: http://www.environment.gov.au/resource/biosolids-snapshot</t>
  </si>
  <si>
    <t>SEE THE CALCULATIONS BELOW</t>
  </si>
  <si>
    <t>Source for Figure 2</t>
  </si>
  <si>
    <t>For the mixed NSW/ACT and NT/WA data (below), the tonnage proportions can be separated based on production tonnages using Fig 2 below</t>
  </si>
  <si>
    <r>
      <t xml:space="preserve">Note: This assumption differs from that applied in </t>
    </r>
    <r>
      <rPr>
        <i/>
        <sz val="11"/>
        <color theme="1"/>
        <rFont val="Calibri"/>
        <family val="2"/>
        <scheme val="minor"/>
      </rPr>
      <t>Waste Generation and Resource Recovery in Australia</t>
    </r>
    <r>
      <rPr>
        <sz val="11"/>
        <color theme="1"/>
        <rFont val="Calibri"/>
        <family val="2"/>
        <scheme val="minor"/>
      </rPr>
      <t>, which excludes waste allocated in the source data to 'stockpile' and 'unspecified'. The broader definition applied here is consistent with the Basel Convention's definition of waste generation.</t>
    </r>
  </si>
  <si>
    <t>Check: kg/capita</t>
  </si>
  <si>
    <t>Australian &amp; New Zealand Biosolids Partnership  (http://www.biosolids.com.au/bs-australia.php), as presented in the data workbook supporting: Blue Environment &amp; Randell Environmental Consulting (2014) Waste Generation and Resource Recovery in Australia, prepared for the Commonwealth Department of the Environment, available from: http://www.environment.gov.au/resource/waste-generation-and-resource-recovery-australia-report-and-data-workbooks</t>
  </si>
  <si>
    <t>Source:</t>
  </si>
  <si>
    <t>Biosolids data and assumptions</t>
  </si>
  <si>
    <t>Version 2.3, 25 April 2014</t>
  </si>
  <si>
    <t>Total, 2011/12</t>
  </si>
</sst>
</file>

<file path=xl/styles.xml><?xml version="1.0" encoding="utf-8"?>
<styleSheet xmlns="http://schemas.openxmlformats.org/spreadsheetml/2006/main">
  <numFmts count="3">
    <numFmt numFmtId="164" formatCode="_ * #,##0_ ;_ * \-#,##0_ ;_ * &quot;-&quot;_ ;_ @_ "/>
    <numFmt numFmtId="165" formatCode="#,##0.000"/>
    <numFmt numFmtId="166" formatCode="_ * #,##0.00_ ;_ * \-#,##0.00_ ;_ * &quot;-&quot;??_ ;_ @_ "/>
  </numFmts>
  <fonts count="88">
    <font>
      <sz val="11"/>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indexed="8"/>
      <name val="Calibri"/>
      <family val="2"/>
    </font>
    <font>
      <sz val="10"/>
      <color indexed="8"/>
      <name val="Calibri"/>
      <family val="2"/>
    </font>
    <font>
      <b/>
      <sz val="11"/>
      <color indexed="9"/>
      <name val="Calibri"/>
      <family val="2"/>
    </font>
    <font>
      <sz val="10"/>
      <color indexed="8"/>
      <name val="Calibri"/>
      <family val="2"/>
    </font>
    <font>
      <b/>
      <sz val="10"/>
      <color indexed="9"/>
      <name val="Calibri"/>
      <family val="2"/>
    </font>
    <font>
      <b/>
      <sz val="10"/>
      <color indexed="9"/>
      <name val="Calibri"/>
      <family val="2"/>
    </font>
    <font>
      <b/>
      <sz val="10"/>
      <name val="Calibri"/>
      <family val="2"/>
    </font>
    <font>
      <b/>
      <sz val="10"/>
      <color indexed="8"/>
      <name val="Calibri"/>
      <family val="2"/>
    </font>
    <font>
      <sz val="10"/>
      <name val="Arial"/>
      <family val="2"/>
    </font>
    <font>
      <sz val="10"/>
      <name val="Arial"/>
      <family val="2"/>
    </font>
    <font>
      <sz val="10"/>
      <color indexed="9"/>
      <name val="Calibri"/>
      <family val="2"/>
    </font>
    <font>
      <sz val="16"/>
      <color indexed="8"/>
      <name val="Calibri"/>
      <family val="2"/>
    </font>
    <font>
      <b/>
      <sz val="16"/>
      <color indexed="9"/>
      <name val="Calibri"/>
      <family val="2"/>
    </font>
    <font>
      <sz val="16"/>
      <color indexed="9"/>
      <name val="Calibri"/>
      <family val="2"/>
    </font>
    <font>
      <sz val="12"/>
      <color indexed="8"/>
      <name val="Calibri"/>
      <family val="2"/>
    </font>
    <font>
      <b/>
      <sz val="16"/>
      <name val="Calibri"/>
      <family val="2"/>
    </font>
    <font>
      <b/>
      <sz val="14"/>
      <color indexed="9"/>
      <name val="Calibri"/>
      <family val="2"/>
    </font>
    <font>
      <b/>
      <sz val="14"/>
      <name val="Calibri"/>
      <family val="2"/>
    </font>
    <font>
      <u/>
      <sz val="10"/>
      <color indexed="12"/>
      <name val="Calibri"/>
      <family val="2"/>
    </font>
    <font>
      <sz val="8"/>
      <name val="Calibri"/>
      <family val="2"/>
    </font>
    <font>
      <u/>
      <sz val="11"/>
      <color rgb="FF0000FF"/>
      <name val="Calibri"/>
      <family val="2"/>
      <scheme val="minor"/>
    </font>
    <font>
      <u/>
      <sz val="11"/>
      <color theme="10"/>
      <name val="Calibri"/>
      <family val="2"/>
      <scheme val="minor"/>
    </font>
    <font>
      <b/>
      <sz val="10"/>
      <color theme="0"/>
      <name val="Calibri"/>
      <family val="2"/>
      <scheme val="minor"/>
    </font>
    <font>
      <b/>
      <sz val="10"/>
      <color theme="1"/>
      <name val="Calibri"/>
      <family val="2"/>
      <scheme val="minor"/>
    </font>
    <font>
      <sz val="10"/>
      <color theme="0"/>
      <name val="Calibri"/>
      <family val="2"/>
      <scheme val="minor"/>
    </font>
    <font>
      <sz val="10"/>
      <name val="Calibri"/>
      <family val="2"/>
      <scheme val="minor"/>
    </font>
    <font>
      <b/>
      <sz val="16"/>
      <name val="Calibri"/>
      <family val="2"/>
      <scheme val="minor"/>
    </font>
    <font>
      <sz val="16"/>
      <color theme="1"/>
      <name val="Calibri"/>
      <family val="2"/>
      <scheme val="minor"/>
    </font>
    <font>
      <sz val="16"/>
      <color theme="0"/>
      <name val="Calibri"/>
      <family val="2"/>
      <scheme val="minor"/>
    </font>
    <font>
      <sz val="12"/>
      <color theme="1"/>
      <name val="Calibri"/>
      <family val="2"/>
      <scheme val="minor"/>
    </font>
    <font>
      <b/>
      <sz val="14"/>
      <name val="Calibri"/>
      <family val="2"/>
      <scheme val="minor"/>
    </font>
    <font>
      <u/>
      <sz val="10"/>
      <color theme="10"/>
      <name val="Calibri"/>
      <family val="2"/>
      <scheme val="minor"/>
    </font>
    <font>
      <sz val="11"/>
      <name val="Calibri"/>
      <family val="2"/>
      <scheme val="minor"/>
    </font>
    <font>
      <b/>
      <sz val="14"/>
      <color theme="0"/>
      <name val="Calibri"/>
      <family val="2"/>
      <scheme val="minor"/>
    </font>
    <font>
      <b/>
      <sz val="10"/>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0"/>
      <color indexed="8"/>
      <name val="Calibri"/>
      <family val="2"/>
      <scheme val="minor"/>
    </font>
    <font>
      <b/>
      <sz val="10"/>
      <color indexed="9"/>
      <name val="Calibri"/>
      <family val="2"/>
      <scheme val="minor"/>
    </font>
    <font>
      <sz val="9"/>
      <color indexed="81"/>
      <name val="Tahoma"/>
      <family val="2"/>
    </font>
    <font>
      <b/>
      <sz val="9"/>
      <color indexed="81"/>
      <name val="Tahoma"/>
      <family val="2"/>
    </font>
    <font>
      <b/>
      <sz val="12"/>
      <color theme="1"/>
      <name val="Calibri"/>
      <family val="2"/>
      <scheme val="minor"/>
    </font>
    <font>
      <sz val="10"/>
      <color rgb="FF00B050"/>
      <name val="Calibri"/>
      <family val="2"/>
      <scheme val="minor"/>
    </font>
    <font>
      <i/>
      <sz val="10"/>
      <color theme="1"/>
      <name val="Calibri"/>
      <family val="2"/>
      <scheme val="minor"/>
    </font>
    <font>
      <b/>
      <sz val="16"/>
      <color theme="0"/>
      <name val="Calibri"/>
      <family val="2"/>
      <scheme val="minor"/>
    </font>
    <font>
      <b/>
      <i/>
      <sz val="10"/>
      <color indexed="8"/>
      <name val="Calibri"/>
      <family val="2"/>
    </font>
    <font>
      <b/>
      <sz val="12"/>
      <color theme="0"/>
      <name val="Calibri"/>
      <family val="2"/>
      <scheme val="minor"/>
    </font>
    <font>
      <sz val="9"/>
      <name val="Calibri"/>
      <family val="2"/>
      <scheme val="minor"/>
    </font>
    <font>
      <sz val="10"/>
      <color rgb="FFFF0000"/>
      <name val="Calibri"/>
      <family val="2"/>
      <scheme val="minor"/>
    </font>
    <font>
      <i/>
      <sz val="10"/>
      <color theme="0"/>
      <name val="Calibri"/>
      <family val="2"/>
      <scheme val="minor"/>
    </font>
    <font>
      <b/>
      <sz val="10"/>
      <color theme="0"/>
      <name val="Calibri"/>
      <family val="2"/>
    </font>
    <font>
      <b/>
      <sz val="11"/>
      <name val="Calibri"/>
      <family val="2"/>
      <scheme val="minor"/>
    </font>
    <font>
      <b/>
      <sz val="11"/>
      <color theme="0"/>
      <name val="Calibri"/>
      <family val="2"/>
      <scheme val="minor"/>
    </font>
    <font>
      <sz val="10"/>
      <color rgb="FF333333"/>
      <name val="Calibri"/>
      <family val="2"/>
      <scheme val="minor"/>
    </font>
    <font>
      <b/>
      <sz val="10"/>
      <name val="Arial"/>
      <family val="2"/>
    </font>
    <font>
      <sz val="14"/>
      <color theme="1"/>
      <name val="Calibri"/>
      <family val="2"/>
      <scheme val="minor"/>
    </font>
    <font>
      <sz val="10"/>
      <name val="Calibri"/>
      <family val="2"/>
    </font>
    <font>
      <b/>
      <sz val="12"/>
      <name val="Calibri"/>
      <family val="2"/>
      <scheme val="minor"/>
    </font>
    <font>
      <sz val="11"/>
      <color theme="1"/>
      <name val="Calibri"/>
      <family val="2"/>
      <scheme val="minor"/>
    </font>
    <font>
      <u/>
      <sz val="7.7"/>
      <color rgb="FF0000FF"/>
      <name val="Calibri"/>
      <family val="2"/>
    </font>
    <font>
      <sz val="11"/>
      <color rgb="FFFF0000"/>
      <name val="Calibri"/>
      <family val="2"/>
      <scheme val="minor"/>
    </font>
    <font>
      <sz val="11"/>
      <color rgb="FF00B050"/>
      <name val="Calibri"/>
      <family val="2"/>
      <scheme val="minor"/>
    </font>
    <font>
      <i/>
      <sz val="11"/>
      <color theme="1"/>
      <name val="Calibri"/>
      <family val="2"/>
      <scheme val="minor"/>
    </font>
    <font>
      <b/>
      <sz val="11"/>
      <color rgb="FF000000"/>
      <name val="Calibri"/>
      <family val="2"/>
      <scheme val="minor"/>
    </font>
    <font>
      <u/>
      <sz val="11"/>
      <color theme="10"/>
      <name val="Calibri"/>
      <family val="2"/>
    </font>
    <font>
      <sz val="11"/>
      <color rgb="FF000000"/>
      <name val="Calibri"/>
      <family val="2"/>
      <scheme val="minor"/>
    </font>
    <font>
      <b/>
      <vertAlign val="subscript"/>
      <sz val="11"/>
      <color rgb="FF000000"/>
      <name val="Calibri"/>
      <family val="2"/>
      <scheme val="minor"/>
    </font>
    <font>
      <sz val="14"/>
      <color rgb="FFFF0000"/>
      <name val="Calibri"/>
      <family val="2"/>
      <scheme val="minor"/>
    </font>
    <font>
      <i/>
      <sz val="11"/>
      <color rgb="FF000000"/>
      <name val="Calibri"/>
      <family val="2"/>
      <scheme val="minor"/>
    </font>
    <font>
      <sz val="10"/>
      <color theme="0" tint="-0.499984740745262"/>
      <name val="Calibri"/>
      <family val="2"/>
      <scheme val="minor"/>
    </font>
    <font>
      <i/>
      <sz val="10"/>
      <color theme="0" tint="-0.499984740745262"/>
      <name val="Calibri"/>
      <family val="2"/>
      <scheme val="minor"/>
    </font>
    <font>
      <b/>
      <sz val="10"/>
      <color indexed="8"/>
      <name val="Calibri"/>
      <family val="2"/>
      <scheme val="minor"/>
    </font>
  </fonts>
  <fills count="30">
    <fill>
      <patternFill patternType="none"/>
    </fill>
    <fill>
      <patternFill patternType="gray125"/>
    </fill>
    <fill>
      <patternFill patternType="solid">
        <fgColor indexed="13"/>
        <bgColor indexed="64"/>
      </patternFill>
    </fill>
    <fill>
      <patternFill patternType="solid">
        <fgColor indexed="8"/>
        <bgColor indexed="64"/>
      </patternFill>
    </fill>
    <fill>
      <patternFill patternType="solid">
        <fgColor indexed="41"/>
        <bgColor indexed="64"/>
      </patternFill>
    </fill>
    <fill>
      <patternFill patternType="solid">
        <fgColor indexed="27"/>
        <bgColor indexed="64"/>
      </patternFill>
    </fill>
    <fill>
      <patternFill patternType="solid">
        <fgColor indexed="22"/>
        <bgColor indexed="64"/>
      </patternFill>
    </fill>
    <fill>
      <patternFill patternType="solid">
        <fgColor indexed="1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0" tint="-0.14996795556505021"/>
        <bgColor indexed="64"/>
      </patternFill>
    </fill>
    <fill>
      <patternFill patternType="solid">
        <fgColor theme="1"/>
        <bgColor indexed="64"/>
      </patternFill>
    </fill>
    <fill>
      <patternFill patternType="solid">
        <fgColor rgb="FFCCFFFF"/>
        <bgColor indexed="64"/>
      </patternFill>
    </fill>
    <fill>
      <patternFill patternType="solid">
        <fgColor rgb="FFFFCC99"/>
        <bgColor indexed="64"/>
      </patternFill>
    </fill>
    <fill>
      <patternFill patternType="solid">
        <fgColor theme="0" tint="-0.34998626667073579"/>
        <bgColor indexed="64"/>
      </patternFill>
    </fill>
    <fill>
      <patternFill patternType="solid">
        <fgColor theme="0"/>
        <bgColor indexed="64"/>
      </patternFill>
    </fill>
    <fill>
      <patternFill patternType="solid">
        <fgColor rgb="FFFF0000"/>
        <bgColor indexed="64"/>
      </patternFill>
    </fill>
    <fill>
      <patternFill patternType="solid">
        <fgColor rgb="FFFFFFCC"/>
        <bgColor indexed="64"/>
      </patternFill>
    </fill>
    <fill>
      <patternFill patternType="solid">
        <fgColor rgb="FFFF7C80"/>
        <bgColor indexed="64"/>
      </patternFill>
    </fill>
    <fill>
      <patternFill patternType="solid">
        <fgColor theme="3"/>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rgb="FF002060"/>
        <bgColor indexed="64"/>
      </patternFill>
    </fill>
    <fill>
      <patternFill patternType="solid">
        <fgColor theme="5" tint="-0.249977111117893"/>
        <bgColor indexed="64"/>
      </patternFill>
    </fill>
    <fill>
      <patternFill patternType="solid">
        <fgColor theme="3" tint="0.59999389629810485"/>
        <bgColor indexed="64"/>
      </patternFill>
    </fill>
    <fill>
      <patternFill patternType="solid">
        <fgColor rgb="FF00B050"/>
        <bgColor indexed="64"/>
      </patternFill>
    </fill>
    <fill>
      <patternFill patternType="solid">
        <fgColor rgb="FFFFC000"/>
        <bgColor indexed="64"/>
      </patternFill>
    </fill>
    <fill>
      <patternFill patternType="solid">
        <fgColor rgb="FF00B0F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64"/>
      </right>
      <top style="thin">
        <color indexed="8"/>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8"/>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8"/>
      </top>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rgb="FFFF0000"/>
      </right>
      <top style="thin">
        <color rgb="FFFF0000"/>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8"/>
      </top>
      <bottom/>
      <diagonal/>
    </border>
    <border>
      <left style="thin">
        <color indexed="8"/>
      </left>
      <right style="thin">
        <color indexed="64"/>
      </right>
      <top style="thin">
        <color indexed="64"/>
      </top>
      <bottom/>
      <diagonal/>
    </border>
    <border>
      <left style="thin">
        <color indexed="64"/>
      </left>
      <right style="thin">
        <color indexed="8"/>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top style="thin">
        <color indexed="8"/>
      </top>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8"/>
      </left>
      <right style="thin">
        <color indexed="64"/>
      </right>
      <top/>
      <bottom style="thin">
        <color indexed="64"/>
      </bottom>
      <diagonal/>
    </border>
    <border>
      <left/>
      <right/>
      <top style="thin">
        <color rgb="FFFF0000"/>
      </top>
      <bottom style="thin">
        <color rgb="FFFF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0" tint="-0.499984740745262"/>
      </left>
      <right/>
      <top style="thin">
        <color theme="0" tint="-0.499984740745262"/>
      </top>
      <bottom/>
      <diagonal/>
    </border>
  </borders>
  <cellStyleXfs count="16">
    <xf numFmtId="0" fontId="0" fillId="0" borderId="0"/>
    <xf numFmtId="164" fontId="24"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23" fillId="0" borderId="0"/>
    <xf numFmtId="164" fontId="23" fillId="0" borderId="0" applyFont="0" applyFill="0" applyBorder="0" applyAlignment="0" applyProtection="0"/>
    <xf numFmtId="0" fontId="74" fillId="0" borderId="0"/>
    <xf numFmtId="0" fontId="23" fillId="0" borderId="0"/>
    <xf numFmtId="0" fontId="23" fillId="0" borderId="0"/>
    <xf numFmtId="0" fontId="75" fillId="0" borderId="0" applyNumberFormat="0" applyFill="0" applyBorder="0" applyAlignment="0" applyProtection="0">
      <alignment vertical="top"/>
      <protection locked="0"/>
    </xf>
    <xf numFmtId="166" fontId="23" fillId="0" borderId="0" applyFont="0" applyFill="0" applyBorder="0" applyAlignment="0" applyProtection="0"/>
    <xf numFmtId="0" fontId="36" fillId="0" borderId="0" applyNumberFormat="0" applyFill="0" applyBorder="0" applyAlignment="0" applyProtection="0"/>
    <xf numFmtId="0" fontId="23" fillId="0" borderId="0"/>
    <xf numFmtId="0" fontId="74" fillId="0" borderId="0"/>
    <xf numFmtId="0" fontId="23" fillId="0" borderId="0"/>
    <xf numFmtId="0" fontId="80" fillId="0" borderId="0" applyNumberFormat="0" applyFill="0" applyBorder="0" applyAlignment="0" applyProtection="0">
      <alignment vertical="top"/>
      <protection locked="0"/>
    </xf>
  </cellStyleXfs>
  <cellXfs count="723">
    <xf numFmtId="0" fontId="0" fillId="0" borderId="0" xfId="0"/>
    <xf numFmtId="0" fontId="19" fillId="3" borderId="2" xfId="0" applyFont="1" applyFill="1" applyBorder="1" applyAlignment="1">
      <alignment horizontal="center" vertical="center" wrapText="1"/>
    </xf>
    <xf numFmtId="0" fontId="21" fillId="4" borderId="2" xfId="4" applyFont="1" applyFill="1" applyBorder="1" applyAlignment="1">
      <alignment horizontal="center" vertical="center" wrapText="1"/>
    </xf>
    <xf numFmtId="0" fontId="21" fillId="4" borderId="2" xfId="4" applyFont="1" applyFill="1" applyBorder="1" applyAlignment="1">
      <alignment horizontal="left" vertical="center" wrapText="1"/>
    </xf>
    <xf numFmtId="0" fontId="19" fillId="3" borderId="2" xfId="0" applyFont="1" applyFill="1" applyBorder="1" applyAlignment="1">
      <alignment vertical="center" wrapText="1"/>
    </xf>
    <xf numFmtId="0" fontId="21" fillId="5" borderId="2" xfId="0" applyFont="1" applyFill="1" applyBorder="1" applyAlignment="1">
      <alignment horizontal="center" vertical="center" wrapText="1"/>
    </xf>
    <xf numFmtId="0" fontId="18" fillId="6" borderId="0" xfId="0" applyFont="1" applyFill="1"/>
    <xf numFmtId="0" fontId="18" fillId="6" borderId="0" xfId="0" applyFont="1" applyFill="1" applyBorder="1"/>
    <xf numFmtId="0" fontId="25" fillId="6" borderId="0" xfId="0" applyFont="1" applyFill="1" applyBorder="1"/>
    <xf numFmtId="0" fontId="27" fillId="7" borderId="0" xfId="0" applyFont="1" applyFill="1"/>
    <xf numFmtId="0" fontId="26" fillId="7" borderId="0" xfId="0" applyFont="1" applyFill="1" applyBorder="1" applyAlignment="1">
      <alignment vertical="center"/>
    </xf>
    <xf numFmtId="0" fontId="28" fillId="7" borderId="0" xfId="0" applyFont="1" applyFill="1" applyBorder="1" applyAlignment="1">
      <alignment vertical="center"/>
    </xf>
    <xf numFmtId="0" fontId="19" fillId="7" borderId="0" xfId="0" applyFont="1" applyFill="1" applyBorder="1" applyAlignment="1">
      <alignment horizontal="center" vertical="center" wrapText="1"/>
    </xf>
    <xf numFmtId="0" fontId="19" fillId="7" borderId="0" xfId="0" applyFont="1" applyFill="1" applyBorder="1" applyAlignment="1">
      <alignment vertical="center" wrapText="1"/>
    </xf>
    <xf numFmtId="0" fontId="18" fillId="7" borderId="0" xfId="0" applyFont="1" applyFill="1" applyBorder="1"/>
    <xf numFmtId="0" fontId="20" fillId="7" borderId="2" xfId="0" applyFont="1" applyFill="1" applyBorder="1" applyAlignment="1">
      <alignment horizontal="center" vertical="center"/>
    </xf>
    <xf numFmtId="0" fontId="20" fillId="7" borderId="2" xfId="0" applyFont="1" applyFill="1" applyBorder="1" applyAlignment="1">
      <alignment horizontal="left" vertical="center"/>
    </xf>
    <xf numFmtId="0" fontId="20" fillId="7" borderId="10" xfId="0" applyFont="1" applyFill="1" applyBorder="1" applyAlignment="1">
      <alignment horizontal="center" vertical="center"/>
    </xf>
    <xf numFmtId="0" fontId="19" fillId="7" borderId="2"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31" fillId="7" borderId="0" xfId="0" applyFont="1" applyFill="1" applyBorder="1"/>
    <xf numFmtId="0" fontId="40" fillId="0" borderId="1" xfId="4" applyFont="1" applyFill="1" applyBorder="1" applyAlignment="1">
      <alignment vertical="top"/>
    </xf>
    <xf numFmtId="0" fontId="40" fillId="0" borderId="1" xfId="4" applyFont="1" applyFill="1" applyBorder="1" applyAlignment="1">
      <alignment vertical="top" wrapText="1"/>
    </xf>
    <xf numFmtId="0" fontId="41" fillId="8" borderId="0" xfId="0" applyFont="1" applyFill="1"/>
    <xf numFmtId="0" fontId="42" fillId="8" borderId="0" xfId="0" applyFont="1" applyFill="1" applyBorder="1" applyAlignment="1">
      <alignment vertical="center"/>
    </xf>
    <xf numFmtId="0" fontId="43" fillId="8" borderId="0" xfId="0" applyFont="1" applyFill="1" applyBorder="1" applyAlignment="1">
      <alignment vertical="center"/>
    </xf>
    <xf numFmtId="0" fontId="37" fillId="8" borderId="0" xfId="0" applyFont="1" applyFill="1" applyBorder="1" applyAlignment="1">
      <alignment horizontal="center" vertical="center" wrapText="1"/>
    </xf>
    <xf numFmtId="0" fontId="37" fillId="8" borderId="0" xfId="0" applyFont="1" applyFill="1" applyBorder="1" applyAlignment="1">
      <alignment vertical="center" wrapText="1"/>
    </xf>
    <xf numFmtId="0" fontId="41" fillId="8" borderId="0" xfId="4" applyFont="1" applyFill="1" applyBorder="1" applyAlignment="1">
      <alignment horizontal="center" vertical="center" wrapText="1"/>
    </xf>
    <xf numFmtId="0" fontId="44" fillId="9" borderId="0" xfId="0" applyFont="1" applyFill="1" applyAlignment="1">
      <alignment vertical="center"/>
    </xf>
    <xf numFmtId="0" fontId="14" fillId="9" borderId="0" xfId="0" applyFont="1" applyFill="1" applyAlignment="1">
      <alignment vertical="center"/>
    </xf>
    <xf numFmtId="0" fontId="38" fillId="9" borderId="0" xfId="0" applyFont="1" applyFill="1" applyAlignment="1">
      <alignment horizontal="left" vertical="center"/>
    </xf>
    <xf numFmtId="0" fontId="39" fillId="9" borderId="0" xfId="0" applyFont="1" applyFill="1" applyBorder="1" applyAlignment="1">
      <alignment vertical="center"/>
    </xf>
    <xf numFmtId="0" fontId="14" fillId="9" borderId="0" xfId="0" applyFont="1" applyFill="1" applyAlignment="1">
      <alignment horizontal="center" vertical="center"/>
    </xf>
    <xf numFmtId="0" fontId="38" fillId="9" borderId="0" xfId="0" applyFont="1" applyFill="1" applyAlignment="1">
      <alignment vertical="center"/>
    </xf>
    <xf numFmtId="0" fontId="46" fillId="9" borderId="0" xfId="3" applyFont="1" applyFill="1" applyAlignment="1">
      <alignment vertical="center"/>
    </xf>
    <xf numFmtId="0" fontId="14" fillId="12" borderId="0" xfId="0" applyFont="1" applyFill="1" applyAlignment="1">
      <alignment vertical="center"/>
    </xf>
    <xf numFmtId="0" fontId="45" fillId="8" borderId="17" xfId="0" applyFont="1" applyFill="1" applyBorder="1"/>
    <xf numFmtId="0" fontId="40" fillId="8" borderId="17" xfId="0" applyFont="1" applyFill="1" applyBorder="1"/>
    <xf numFmtId="0" fontId="40" fillId="9" borderId="8" xfId="0" applyFont="1" applyFill="1" applyBorder="1"/>
    <xf numFmtId="0" fontId="14" fillId="9" borderId="0" xfId="0" applyFont="1" applyFill="1"/>
    <xf numFmtId="0" fontId="21" fillId="8" borderId="2" xfId="0" applyFont="1" applyFill="1" applyBorder="1" applyAlignment="1">
      <alignment horizontal="center" vertical="center"/>
    </xf>
    <xf numFmtId="0" fontId="21" fillId="8" borderId="2" xfId="0" applyFont="1" applyFill="1" applyBorder="1" applyAlignment="1">
      <alignment horizontal="left" vertical="center"/>
    </xf>
    <xf numFmtId="0" fontId="21" fillId="8" borderId="10" xfId="0" applyFont="1" applyFill="1" applyBorder="1" applyAlignment="1">
      <alignment horizontal="center" vertical="center"/>
    </xf>
    <xf numFmtId="0" fontId="49" fillId="8" borderId="2" xfId="0" applyFont="1" applyFill="1" applyBorder="1" applyAlignment="1">
      <alignment horizontal="center" vertical="center" wrapText="1"/>
    </xf>
    <xf numFmtId="0" fontId="21" fillId="9" borderId="8" xfId="0" applyFont="1" applyFill="1" applyBorder="1" applyAlignment="1">
      <alignment horizontal="center" vertical="center" wrapText="1"/>
    </xf>
    <xf numFmtId="0" fontId="37" fillId="13" borderId="2" xfId="0" applyFont="1" applyFill="1" applyBorder="1" applyAlignment="1">
      <alignment horizontal="center" vertical="center" wrapText="1"/>
    </xf>
    <xf numFmtId="0" fontId="37" fillId="13" borderId="2" xfId="0" applyFont="1" applyFill="1" applyBorder="1" applyAlignment="1">
      <alignment vertical="center" wrapText="1"/>
    </xf>
    <xf numFmtId="0" fontId="49" fillId="4" borderId="2" xfId="4" applyFont="1" applyFill="1" applyBorder="1" applyAlignment="1">
      <alignment horizontal="center" vertical="center" wrapText="1"/>
    </xf>
    <xf numFmtId="0" fontId="49" fillId="4" borderId="2" xfId="4" applyFont="1" applyFill="1" applyBorder="1" applyAlignment="1">
      <alignment horizontal="left" vertical="center" wrapText="1"/>
    </xf>
    <xf numFmtId="0" fontId="49" fillId="14" borderId="2" xfId="0" applyFont="1" applyFill="1" applyBorder="1" applyAlignment="1">
      <alignment horizontal="center" vertical="center" wrapText="1"/>
    </xf>
    <xf numFmtId="0" fontId="14" fillId="0" borderId="7" xfId="0" applyFont="1" applyFill="1" applyBorder="1" applyAlignment="1">
      <alignment horizontal="center" vertical="top"/>
    </xf>
    <xf numFmtId="0" fontId="14" fillId="0" borderId="1" xfId="0" applyFont="1" applyFill="1" applyBorder="1" applyAlignment="1">
      <alignment horizontal="left" vertical="top" wrapText="1"/>
    </xf>
    <xf numFmtId="0" fontId="14" fillId="0" borderId="1" xfId="0" applyFont="1" applyFill="1" applyBorder="1" applyAlignment="1">
      <alignment horizontal="center" vertical="center"/>
    </xf>
    <xf numFmtId="0" fontId="14" fillId="0" borderId="17" xfId="0" applyFont="1" applyFill="1" applyBorder="1" applyAlignment="1">
      <alignment horizontal="center" vertical="top"/>
    </xf>
    <xf numFmtId="0" fontId="14" fillId="0" borderId="7" xfId="0" applyFont="1" applyFill="1" applyBorder="1" applyAlignment="1">
      <alignment horizontal="left" vertical="top" wrapText="1"/>
    </xf>
    <xf numFmtId="0" fontId="14" fillId="0" borderId="8" xfId="0" applyFont="1" applyFill="1" applyBorder="1" applyAlignment="1">
      <alignment horizontal="center" vertical="top"/>
    </xf>
    <xf numFmtId="0" fontId="14" fillId="0" borderId="0" xfId="0" applyFont="1" applyFill="1" applyBorder="1" applyAlignment="1">
      <alignment horizontal="center" vertical="top"/>
    </xf>
    <xf numFmtId="0" fontId="14" fillId="0" borderId="8" xfId="0" applyFont="1" applyFill="1" applyBorder="1" applyAlignment="1">
      <alignment horizontal="left" vertical="top" wrapText="1"/>
    </xf>
    <xf numFmtId="0" fontId="14" fillId="0" borderId="2" xfId="0" applyFont="1" applyFill="1" applyBorder="1" applyAlignment="1">
      <alignment horizontal="center" vertical="top"/>
    </xf>
    <xf numFmtId="0" fontId="14" fillId="0" borderId="4" xfId="0" applyFont="1" applyFill="1" applyBorder="1" applyAlignment="1">
      <alignment horizontal="center" vertical="top"/>
    </xf>
    <xf numFmtId="0" fontId="14" fillId="0" borderId="2" xfId="0" applyFont="1" applyFill="1" applyBorder="1" applyAlignment="1">
      <alignment horizontal="left" vertical="top" wrapText="1"/>
    </xf>
    <xf numFmtId="0" fontId="14" fillId="0" borderId="1" xfId="0" applyFont="1" applyFill="1" applyBorder="1" applyAlignment="1">
      <alignment horizontal="center" vertical="top"/>
    </xf>
    <xf numFmtId="0" fontId="14" fillId="0" borderId="6" xfId="0" applyFont="1" applyFill="1" applyBorder="1" applyAlignment="1">
      <alignment horizontal="center" vertical="top"/>
    </xf>
    <xf numFmtId="0" fontId="14" fillId="0" borderId="16" xfId="0" applyFont="1" applyFill="1" applyBorder="1" applyAlignment="1">
      <alignment horizontal="center" vertical="top"/>
    </xf>
    <xf numFmtId="0" fontId="14" fillId="0" borderId="18" xfId="0" applyFont="1" applyFill="1" applyBorder="1" applyAlignment="1">
      <alignment horizontal="center" vertical="top"/>
    </xf>
    <xf numFmtId="0" fontId="49" fillId="14" borderId="3" xfId="4" applyFont="1" applyFill="1" applyBorder="1" applyAlignment="1">
      <alignment vertical="center" wrapText="1"/>
    </xf>
    <xf numFmtId="0" fontId="49" fillId="4" borderId="4" xfId="4" applyFont="1" applyFill="1" applyBorder="1" applyAlignment="1">
      <alignment horizontal="left" vertical="center" wrapText="1"/>
    </xf>
    <xf numFmtId="0" fontId="49" fillId="14" borderId="5" xfId="4" applyNumberFormat="1" applyFont="1" applyFill="1" applyBorder="1" applyAlignment="1">
      <alignment horizontal="center" vertical="center" wrapText="1"/>
    </xf>
    <xf numFmtId="0" fontId="49" fillId="14" borderId="6" xfId="4" applyNumberFormat="1" applyFont="1" applyFill="1" applyBorder="1" applyAlignment="1">
      <alignment horizontal="center" vertical="center" wrapText="1"/>
    </xf>
    <xf numFmtId="0" fontId="14" fillId="0" borderId="11" xfId="0" applyFont="1" applyFill="1" applyBorder="1" applyAlignment="1">
      <alignment horizontal="center" vertical="top"/>
    </xf>
    <xf numFmtId="0" fontId="14" fillId="0" borderId="12" xfId="0" applyFont="1" applyFill="1" applyBorder="1" applyAlignment="1">
      <alignment horizontal="center" vertical="top"/>
    </xf>
    <xf numFmtId="0" fontId="14" fillId="0" borderId="9" xfId="0" applyFont="1" applyFill="1" applyBorder="1" applyAlignment="1">
      <alignment horizontal="center" vertical="top"/>
    </xf>
    <xf numFmtId="0" fontId="14" fillId="0" borderId="13" xfId="0" applyFont="1" applyFill="1" applyBorder="1" applyAlignment="1">
      <alignment horizontal="center" vertical="top"/>
    </xf>
    <xf numFmtId="0" fontId="14" fillId="0" borderId="14" xfId="0" applyFont="1" applyFill="1" applyBorder="1" applyAlignment="1">
      <alignment horizontal="center" vertical="top"/>
    </xf>
    <xf numFmtId="0" fontId="14" fillId="9" borderId="8" xfId="0" applyFont="1" applyFill="1" applyBorder="1"/>
    <xf numFmtId="0" fontId="49" fillId="4" borderId="3" xfId="4" applyFont="1" applyFill="1" applyBorder="1" applyAlignment="1">
      <alignment horizontal="center" vertical="center" wrapText="1"/>
    </xf>
    <xf numFmtId="0" fontId="49" fillId="14" borderId="4" xfId="4" applyFont="1" applyFill="1" applyBorder="1" applyAlignment="1">
      <alignment horizontal="left" vertical="center" wrapText="1"/>
    </xf>
    <xf numFmtId="0" fontId="49" fillId="14" borderId="5" xfId="0" applyFont="1" applyFill="1" applyBorder="1" applyAlignment="1">
      <alignment horizontal="center" vertical="center" wrapText="1"/>
    </xf>
    <xf numFmtId="0" fontId="49" fillId="14" borderId="6" xfId="0" applyFont="1" applyFill="1" applyBorder="1" applyAlignment="1">
      <alignment horizontal="center" vertical="center" wrapText="1"/>
    </xf>
    <xf numFmtId="0" fontId="14" fillId="0" borderId="1" xfId="0" applyFont="1" applyFill="1" applyBorder="1"/>
    <xf numFmtId="0" fontId="14" fillId="9" borderId="0" xfId="0" applyFont="1" applyFill="1" applyBorder="1"/>
    <xf numFmtId="0" fontId="50" fillId="9" borderId="0" xfId="0" applyFont="1" applyFill="1" applyBorder="1" applyAlignment="1">
      <alignment horizontal="center" vertical="center"/>
    </xf>
    <xf numFmtId="0" fontId="14" fillId="9" borderId="0" xfId="0" applyFont="1" applyFill="1" applyAlignment="1">
      <alignment horizontal="right"/>
    </xf>
    <xf numFmtId="3" fontId="14" fillId="0" borderId="1" xfId="0" applyNumberFormat="1" applyFont="1" applyFill="1" applyBorder="1" applyAlignment="1">
      <alignment horizontal="right" vertical="center"/>
    </xf>
    <xf numFmtId="0" fontId="51" fillId="15" borderId="0" xfId="0" applyFont="1" applyFill="1" applyBorder="1" applyAlignment="1">
      <alignment vertical="center"/>
    </xf>
    <xf numFmtId="0" fontId="42" fillId="15" borderId="0" xfId="0" applyFont="1" applyFill="1" applyBorder="1" applyAlignment="1">
      <alignment vertical="top"/>
    </xf>
    <xf numFmtId="0" fontId="42" fillId="15" borderId="0" xfId="0" applyFont="1" applyFill="1" applyBorder="1" applyAlignment="1">
      <alignment vertical="center"/>
    </xf>
    <xf numFmtId="0" fontId="38" fillId="15" borderId="0" xfId="0" applyFont="1" applyFill="1" applyBorder="1" applyAlignment="1">
      <alignment horizontal="center" vertical="center" wrapText="1"/>
    </xf>
    <xf numFmtId="0" fontId="38" fillId="15" borderId="0" xfId="0" applyFont="1" applyFill="1" applyBorder="1" applyAlignment="1">
      <alignment horizontal="center" vertical="top" wrapText="1"/>
    </xf>
    <xf numFmtId="0" fontId="38" fillId="15" borderId="0" xfId="0" applyFont="1" applyFill="1" applyBorder="1" applyAlignment="1">
      <alignment vertical="center" wrapText="1"/>
    </xf>
    <xf numFmtId="0" fontId="51" fillId="15" borderId="0" xfId="4" applyFont="1" applyFill="1" applyBorder="1" applyAlignment="1">
      <alignment horizontal="center" vertical="center" wrapText="1"/>
    </xf>
    <xf numFmtId="0" fontId="44" fillId="12" borderId="0" xfId="0" applyFont="1" applyFill="1" applyAlignment="1">
      <alignment vertical="center"/>
    </xf>
    <xf numFmtId="0" fontId="14" fillId="12" borderId="0" xfId="0" applyFont="1" applyFill="1" applyAlignment="1">
      <alignment vertical="top"/>
    </xf>
    <xf numFmtId="0" fontId="38" fillId="12" borderId="0" xfId="0" applyFont="1" applyFill="1" applyAlignment="1">
      <alignment horizontal="left" vertical="center"/>
    </xf>
    <xf numFmtId="0" fontId="39" fillId="12" borderId="0" xfId="0" applyFont="1" applyFill="1" applyBorder="1" applyAlignment="1">
      <alignment vertical="center"/>
    </xf>
    <xf numFmtId="0" fontId="14" fillId="12" borderId="0" xfId="0" applyFont="1" applyFill="1" applyAlignment="1">
      <alignment horizontal="center" vertical="center"/>
    </xf>
    <xf numFmtId="0" fontId="14" fillId="12" borderId="0" xfId="0" applyFont="1" applyFill="1" applyAlignment="1">
      <alignment horizontal="center" vertical="top"/>
    </xf>
    <xf numFmtId="0" fontId="38" fillId="12" borderId="0" xfId="0" applyFont="1" applyFill="1" applyAlignment="1">
      <alignment vertical="center"/>
    </xf>
    <xf numFmtId="0" fontId="46" fillId="12" borderId="0" xfId="3" applyFont="1" applyFill="1" applyAlignment="1">
      <alignment vertical="center"/>
    </xf>
    <xf numFmtId="0" fontId="52" fillId="15" borderId="15" xfId="0" applyFont="1" applyFill="1" applyBorder="1" applyAlignment="1">
      <alignment horizontal="left" vertical="center"/>
    </xf>
    <xf numFmtId="0" fontId="44" fillId="15" borderId="17" xfId="0" applyFont="1" applyFill="1" applyBorder="1" applyAlignment="1">
      <alignment vertical="top"/>
    </xf>
    <xf numFmtId="0" fontId="52" fillId="15" borderId="17" xfId="0" applyFont="1" applyFill="1" applyBorder="1" applyAlignment="1">
      <alignment horizontal="left" vertical="center"/>
    </xf>
    <xf numFmtId="0" fontId="52" fillId="15" borderId="16" xfId="0" applyFont="1" applyFill="1" applyBorder="1" applyAlignment="1">
      <alignment horizontal="left" vertical="center"/>
    </xf>
    <xf numFmtId="0" fontId="48" fillId="12" borderId="18" xfId="0" applyFont="1" applyFill="1" applyBorder="1" applyAlignment="1">
      <alignment horizontal="center" vertical="center" wrapText="1"/>
    </xf>
    <xf numFmtId="0" fontId="48" fillId="13" borderId="15" xfId="0" applyFont="1" applyFill="1" applyBorder="1" applyAlignment="1">
      <alignment horizontal="left" vertical="top"/>
    </xf>
    <xf numFmtId="0" fontId="48" fillId="13" borderId="17" xfId="0" applyFont="1" applyFill="1" applyBorder="1" applyAlignment="1">
      <alignment horizontal="left" vertical="center" wrapText="1"/>
    </xf>
    <xf numFmtId="0" fontId="48" fillId="13" borderId="16" xfId="0" applyFont="1" applyFill="1" applyBorder="1" applyAlignment="1">
      <alignment horizontal="left" vertical="center" wrapText="1"/>
    </xf>
    <xf numFmtId="0" fontId="48" fillId="13" borderId="7" xfId="0" applyFont="1" applyFill="1" applyBorder="1" applyAlignment="1">
      <alignment horizontal="left" vertical="center"/>
    </xf>
    <xf numFmtId="0" fontId="48" fillId="13" borderId="7" xfId="0" applyFont="1" applyFill="1" applyBorder="1" applyAlignment="1">
      <alignment horizontal="center" vertical="center" wrapText="1"/>
    </xf>
    <xf numFmtId="0" fontId="45" fillId="4" borderId="15" xfId="4" applyFont="1" applyFill="1" applyBorder="1" applyAlignment="1">
      <alignment horizontal="left" vertical="center"/>
    </xf>
    <xf numFmtId="0" fontId="45" fillId="4" borderId="16" xfId="4" applyFont="1" applyFill="1" applyBorder="1" applyAlignment="1">
      <alignment horizontal="left" vertical="center" wrapText="1"/>
    </xf>
    <xf numFmtId="0" fontId="45" fillId="14" borderId="15" xfId="4" applyFont="1" applyFill="1" applyBorder="1" applyAlignment="1">
      <alignment horizontal="center" vertical="center" wrapText="1"/>
    </xf>
    <xf numFmtId="0" fontId="45" fillId="14" borderId="17" xfId="4" applyFont="1" applyFill="1" applyBorder="1" applyAlignment="1">
      <alignment horizontal="center" vertical="center" wrapText="1"/>
    </xf>
    <xf numFmtId="0" fontId="45" fillId="14" borderId="16" xfId="4" applyFont="1" applyFill="1" applyBorder="1" applyAlignment="1">
      <alignment horizontal="center" vertical="center" wrapText="1"/>
    </xf>
    <xf numFmtId="0" fontId="14" fillId="15" borderId="0" xfId="0" applyFont="1" applyFill="1" applyBorder="1" applyAlignment="1">
      <alignment vertical="center" wrapText="1"/>
    </xf>
    <xf numFmtId="0" fontId="38" fillId="15" borderId="2" xfId="0" applyFont="1" applyFill="1" applyBorder="1" applyAlignment="1">
      <alignment horizontal="center"/>
    </xf>
    <xf numFmtId="0" fontId="38" fillId="15" borderId="2" xfId="0" applyFont="1" applyFill="1" applyBorder="1" applyAlignment="1">
      <alignment horizontal="left" vertical="center" wrapText="1"/>
    </xf>
    <xf numFmtId="0" fontId="38" fillId="15" borderId="2" xfId="0" applyFont="1" applyFill="1" applyBorder="1" applyAlignment="1">
      <alignment horizontal="left" vertical="center"/>
    </xf>
    <xf numFmtId="0" fontId="38" fillId="15" borderId="2" xfId="0" applyFont="1" applyFill="1" applyBorder="1" applyAlignment="1">
      <alignment horizontal="center" vertical="center" wrapText="1"/>
    </xf>
    <xf numFmtId="0" fontId="37" fillId="12" borderId="18" xfId="0" applyFont="1" applyFill="1" applyBorder="1" applyAlignment="1">
      <alignment horizontal="center" vertical="center" wrapText="1"/>
    </xf>
    <xf numFmtId="0" fontId="37" fillId="13" borderId="2" xfId="0" applyFont="1" applyFill="1" applyBorder="1" applyAlignment="1">
      <alignment horizontal="center" vertical="top" wrapText="1"/>
    </xf>
    <xf numFmtId="0" fontId="14" fillId="12" borderId="0" xfId="0" applyFont="1" applyFill="1" applyBorder="1" applyAlignment="1">
      <alignment vertical="center"/>
    </xf>
    <xf numFmtId="0" fontId="14" fillId="9" borderId="0" xfId="0" applyFont="1" applyFill="1" applyBorder="1" applyAlignment="1">
      <alignment horizontal="center"/>
    </xf>
    <xf numFmtId="0" fontId="14" fillId="0" borderId="15" xfId="0" applyFont="1" applyFill="1" applyBorder="1" applyAlignment="1">
      <alignment horizontal="center" vertical="top"/>
    </xf>
    <xf numFmtId="0" fontId="14" fillId="9" borderId="18" xfId="0" applyFont="1" applyFill="1" applyBorder="1" applyAlignment="1">
      <alignment horizontal="center"/>
    </xf>
    <xf numFmtId="0" fontId="14" fillId="0" borderId="19" xfId="0" applyFont="1" applyFill="1" applyBorder="1" applyAlignment="1">
      <alignment horizontal="center" vertical="top"/>
    </xf>
    <xf numFmtId="0" fontId="14" fillId="0" borderId="10" xfId="0" applyFont="1" applyFill="1" applyBorder="1" applyAlignment="1">
      <alignment horizontal="center" vertical="top"/>
    </xf>
    <xf numFmtId="0" fontId="14" fillId="0" borderId="1" xfId="0" applyFont="1" applyFill="1" applyBorder="1" applyAlignment="1">
      <alignment wrapText="1"/>
    </xf>
    <xf numFmtId="0" fontId="14" fillId="0" borderId="1" xfId="0" applyFont="1" applyFill="1" applyBorder="1" applyAlignment="1">
      <alignment horizontal="left" wrapText="1"/>
    </xf>
    <xf numFmtId="0" fontId="14" fillId="17" borderId="8" xfId="0" applyFont="1" applyFill="1" applyBorder="1" applyAlignment="1">
      <alignment horizontal="center" vertical="top"/>
    </xf>
    <xf numFmtId="0" fontId="14" fillId="17" borderId="2" xfId="0" applyFont="1" applyFill="1" applyBorder="1" applyAlignment="1">
      <alignment horizontal="center" vertical="top"/>
    </xf>
    <xf numFmtId="0" fontId="14" fillId="9" borderId="0" xfId="0" applyFont="1" applyFill="1" applyAlignment="1">
      <alignment horizontal="center" vertical="top"/>
    </xf>
    <xf numFmtId="0" fontId="14" fillId="9" borderId="0" xfId="0" applyFont="1" applyFill="1" applyAlignment="1">
      <alignment horizontal="center"/>
    </xf>
    <xf numFmtId="0" fontId="14" fillId="9" borderId="0" xfId="0" applyFont="1" applyFill="1" applyAlignment="1">
      <alignment horizontal="left"/>
    </xf>
    <xf numFmtId="0" fontId="14" fillId="9" borderId="0" xfId="0" applyFont="1" applyFill="1" applyAlignment="1">
      <alignment vertical="top"/>
    </xf>
    <xf numFmtId="3" fontId="14" fillId="16" borderId="1" xfId="0" applyNumberFormat="1" applyFont="1" applyFill="1" applyBorder="1" applyAlignment="1">
      <alignment horizontal="right" vertical="center"/>
    </xf>
    <xf numFmtId="3" fontId="14" fillId="11" borderId="1" xfId="0" applyNumberFormat="1" applyFont="1" applyFill="1" applyBorder="1" applyAlignment="1">
      <alignment horizontal="right" vertical="center"/>
    </xf>
    <xf numFmtId="3" fontId="49" fillId="14" borderId="5" xfId="4" applyNumberFormat="1" applyFont="1" applyFill="1" applyBorder="1" applyAlignment="1">
      <alignment horizontal="right" vertical="center" wrapText="1"/>
    </xf>
    <xf numFmtId="3" fontId="49" fillId="14" borderId="6" xfId="4" applyNumberFormat="1" applyFont="1" applyFill="1" applyBorder="1" applyAlignment="1">
      <alignment horizontal="right" vertical="center" wrapText="1"/>
    </xf>
    <xf numFmtId="3" fontId="49" fillId="14" borderId="5" xfId="0" applyNumberFormat="1" applyFont="1" applyFill="1" applyBorder="1" applyAlignment="1">
      <alignment horizontal="right" vertical="center" wrapText="1"/>
    </xf>
    <xf numFmtId="3" fontId="49" fillId="14" borderId="6" xfId="0" applyNumberFormat="1" applyFont="1" applyFill="1" applyBorder="1" applyAlignment="1">
      <alignment horizontal="right" vertical="center" wrapText="1"/>
    </xf>
    <xf numFmtId="0" fontId="49" fillId="0" borderId="1" xfId="4" applyFont="1" applyFill="1" applyBorder="1" applyAlignment="1">
      <alignment horizontal="center" vertical="center" wrapText="1"/>
    </xf>
    <xf numFmtId="0" fontId="49" fillId="5" borderId="3" xfId="4" applyFont="1" applyFill="1" applyBorder="1" applyAlignment="1">
      <alignment vertical="center" wrapText="1"/>
    </xf>
    <xf numFmtId="0" fontId="53" fillId="0" borderId="1" xfId="0" applyFont="1" applyFill="1" applyBorder="1" applyAlignment="1">
      <alignment horizontal="center" vertical="top"/>
    </xf>
    <xf numFmtId="3" fontId="40" fillId="0" borderId="1" xfId="4" applyNumberFormat="1" applyFont="1" applyFill="1" applyBorder="1" applyAlignment="1" applyProtection="1">
      <alignment horizontal="right" vertical="center" wrapText="1"/>
      <protection locked="0"/>
    </xf>
    <xf numFmtId="3" fontId="40" fillId="0" borderId="1" xfId="4" applyNumberFormat="1" applyFont="1" applyFill="1" applyBorder="1" applyAlignment="1">
      <alignment horizontal="right" vertical="center" wrapText="1"/>
    </xf>
    <xf numFmtId="3" fontId="40" fillId="16" borderId="1" xfId="4" applyNumberFormat="1" applyFont="1" applyFill="1" applyBorder="1" applyAlignment="1" applyProtection="1">
      <alignment horizontal="right" vertical="center" wrapText="1"/>
      <protection locked="0"/>
    </xf>
    <xf numFmtId="3" fontId="40" fillId="16" borderId="1" xfId="4" applyNumberFormat="1" applyFont="1" applyFill="1" applyBorder="1" applyAlignment="1" applyProtection="1">
      <alignment horizontal="right" vertical="top" wrapText="1"/>
      <protection locked="0"/>
    </xf>
    <xf numFmtId="3" fontId="40" fillId="10" borderId="1" xfId="0" applyNumberFormat="1" applyFont="1" applyFill="1" applyBorder="1" applyAlignment="1">
      <alignment horizontal="right" vertical="center"/>
    </xf>
    <xf numFmtId="0" fontId="38" fillId="9" borderId="0" xfId="0" applyFont="1" applyFill="1" applyBorder="1" applyAlignment="1">
      <alignment horizontal="center" vertical="center"/>
    </xf>
    <xf numFmtId="0" fontId="53" fillId="0" borderId="7" xfId="0" applyFont="1" applyFill="1" applyBorder="1" applyAlignment="1">
      <alignment horizontal="center" vertical="top"/>
    </xf>
    <xf numFmtId="0" fontId="53" fillId="0" borderId="1" xfId="0" applyFont="1" applyFill="1" applyBorder="1" applyAlignment="1">
      <alignment horizontal="left" vertical="top"/>
    </xf>
    <xf numFmtId="0" fontId="53" fillId="0" borderId="3" xfId="0" applyFont="1" applyFill="1" applyBorder="1" applyAlignment="1">
      <alignment horizontal="center" vertical="center"/>
    </xf>
    <xf numFmtId="0" fontId="53" fillId="0" borderId="1" xfId="0" applyFont="1" applyFill="1" applyBorder="1" applyAlignment="1">
      <alignment horizontal="center" vertical="center"/>
    </xf>
    <xf numFmtId="0" fontId="53" fillId="0" borderId="1" xfId="0" applyFont="1" applyFill="1" applyBorder="1"/>
    <xf numFmtId="3" fontId="53" fillId="0" borderId="1" xfId="0" applyNumberFormat="1" applyFont="1" applyFill="1" applyBorder="1" applyAlignment="1">
      <alignment horizontal="right" vertical="center"/>
    </xf>
    <xf numFmtId="0" fontId="53" fillId="6" borderId="0" xfId="0" applyFont="1" applyFill="1"/>
    <xf numFmtId="0" fontId="53" fillId="0" borderId="8" xfId="0" applyFont="1" applyFill="1" applyBorder="1" applyAlignment="1">
      <alignment horizontal="center" vertical="top"/>
    </xf>
    <xf numFmtId="0" fontId="53" fillId="0" borderId="2" xfId="0" applyFont="1" applyFill="1" applyBorder="1" applyAlignment="1">
      <alignment horizontal="center" vertical="top"/>
    </xf>
    <xf numFmtId="0" fontId="49" fillId="5" borderId="5" xfId="4" applyNumberFormat="1" applyFont="1" applyFill="1" applyBorder="1" applyAlignment="1">
      <alignment horizontal="center" vertical="center" wrapText="1"/>
    </xf>
    <xf numFmtId="0" fontId="49" fillId="5" borderId="6" xfId="4" applyNumberFormat="1" applyFont="1" applyFill="1" applyBorder="1" applyAlignment="1">
      <alignment horizontal="center" vertical="center" wrapText="1"/>
    </xf>
    <xf numFmtId="0" fontId="53" fillId="0" borderId="12" xfId="0" applyFont="1" applyFill="1" applyBorder="1" applyAlignment="1">
      <alignment horizontal="center" vertical="top"/>
    </xf>
    <xf numFmtId="0" fontId="53" fillId="0" borderId="9" xfId="0" applyFont="1" applyFill="1" applyBorder="1" applyAlignment="1">
      <alignment horizontal="center" vertical="top"/>
    </xf>
    <xf numFmtId="0" fontId="53" fillId="0" borderId="13" xfId="0" applyFont="1" applyFill="1" applyBorder="1" applyAlignment="1">
      <alignment horizontal="center" vertical="top"/>
    </xf>
    <xf numFmtId="0" fontId="53" fillId="0" borderId="1" xfId="0" applyFont="1" applyFill="1" applyBorder="1" applyAlignment="1">
      <alignment horizontal="left" vertical="top" wrapText="1"/>
    </xf>
    <xf numFmtId="0" fontId="40" fillId="0" borderId="1" xfId="0" applyFont="1" applyFill="1" applyBorder="1" applyAlignment="1">
      <alignment horizontal="center" vertical="center" wrapText="1"/>
    </xf>
    <xf numFmtId="0" fontId="53" fillId="0" borderId="14" xfId="0" applyFont="1" applyFill="1" applyBorder="1" applyAlignment="1">
      <alignment horizontal="center" vertical="top"/>
    </xf>
    <xf numFmtId="0" fontId="53" fillId="0" borderId="1" xfId="0" applyFont="1" applyFill="1" applyBorder="1" applyAlignment="1">
      <alignment horizontal="left" wrapText="1"/>
    </xf>
    <xf numFmtId="0" fontId="49" fillId="5" borderId="4" xfId="4" applyFont="1" applyFill="1" applyBorder="1" applyAlignment="1">
      <alignment horizontal="left" vertical="center" wrapText="1"/>
    </xf>
    <xf numFmtId="0" fontId="49" fillId="5" borderId="5" xfId="0" applyFont="1" applyFill="1" applyBorder="1" applyAlignment="1">
      <alignment horizontal="center" vertical="center" wrapText="1"/>
    </xf>
    <xf numFmtId="0" fontId="49" fillId="5" borderId="6" xfId="0" applyFont="1" applyFill="1" applyBorder="1" applyAlignment="1">
      <alignment horizontal="center" vertical="center" wrapText="1"/>
    </xf>
    <xf numFmtId="3" fontId="40" fillId="2" borderId="1" xfId="0" applyNumberFormat="1" applyFont="1" applyFill="1" applyBorder="1" applyAlignment="1">
      <alignment horizontal="right" vertical="center"/>
    </xf>
    <xf numFmtId="0" fontId="38" fillId="9" borderId="8" xfId="0" applyFont="1" applyFill="1" applyBorder="1" applyAlignment="1">
      <alignment horizontal="center" vertical="center"/>
    </xf>
    <xf numFmtId="0" fontId="38" fillId="9" borderId="19" xfId="0" applyFont="1" applyFill="1" applyBorder="1" applyAlignment="1">
      <alignment horizontal="center" vertical="center"/>
    </xf>
    <xf numFmtId="0" fontId="37" fillId="13" borderId="10" xfId="0" applyFont="1" applyFill="1" applyBorder="1" applyAlignment="1">
      <alignment vertical="center" wrapText="1"/>
    </xf>
    <xf numFmtId="3" fontId="14" fillId="0" borderId="3" xfId="0" applyNumberFormat="1" applyFont="1" applyFill="1" applyBorder="1" applyAlignment="1">
      <alignment horizontal="right" vertical="center"/>
    </xf>
    <xf numFmtId="3" fontId="14" fillId="0" borderId="5" xfId="0" applyNumberFormat="1" applyFont="1" applyFill="1" applyBorder="1" applyAlignment="1">
      <alignment horizontal="right" vertical="center"/>
    </xf>
    <xf numFmtId="3" fontId="14" fillId="0" borderId="6" xfId="0" applyNumberFormat="1" applyFont="1" applyFill="1" applyBorder="1" applyAlignment="1">
      <alignment horizontal="right" vertical="center"/>
    </xf>
    <xf numFmtId="0" fontId="37" fillId="13" borderId="19" xfId="0" applyFont="1" applyFill="1" applyBorder="1" applyAlignment="1">
      <alignment horizontal="center" vertical="center" wrapText="1"/>
    </xf>
    <xf numFmtId="0" fontId="37" fillId="13" borderId="0" xfId="0" applyFont="1" applyFill="1" applyBorder="1" applyAlignment="1">
      <alignment horizontal="center" vertical="center" wrapText="1"/>
    </xf>
    <xf numFmtId="0" fontId="37" fillId="13" borderId="18" xfId="0" applyFont="1" applyFill="1" applyBorder="1" applyAlignment="1">
      <alignment horizontal="center" vertical="center" wrapText="1"/>
    </xf>
    <xf numFmtId="3" fontId="14" fillId="0" borderId="19" xfId="0" applyNumberFormat="1" applyFont="1" applyFill="1" applyBorder="1" applyAlignment="1">
      <alignment horizontal="right" vertical="center"/>
    </xf>
    <xf numFmtId="3" fontId="14" fillId="0" borderId="0" xfId="0" applyNumberFormat="1" applyFont="1" applyFill="1" applyBorder="1" applyAlignment="1">
      <alignment horizontal="right" vertical="center"/>
    </xf>
    <xf numFmtId="3" fontId="14" fillId="0" borderId="18" xfId="0" applyNumberFormat="1" applyFont="1" applyFill="1" applyBorder="1" applyAlignment="1">
      <alignment horizontal="right" vertical="center"/>
    </xf>
    <xf numFmtId="3" fontId="14" fillId="0" borderId="10" xfId="0" applyNumberFormat="1" applyFont="1" applyFill="1" applyBorder="1" applyAlignment="1">
      <alignment horizontal="right" vertical="center"/>
    </xf>
    <xf numFmtId="3" fontId="14" fillId="0" borderId="4" xfId="0" applyNumberFormat="1" applyFont="1" applyFill="1" applyBorder="1" applyAlignment="1">
      <alignment horizontal="right" vertical="center"/>
    </xf>
    <xf numFmtId="3" fontId="14" fillId="0" borderId="11" xfId="0" applyNumberFormat="1" applyFont="1" applyFill="1" applyBorder="1" applyAlignment="1">
      <alignment horizontal="right" vertical="center"/>
    </xf>
    <xf numFmtId="0" fontId="14" fillId="0" borderId="15" xfId="0" applyFont="1" applyFill="1" applyBorder="1" applyAlignment="1">
      <alignment horizontal="center" vertical="center"/>
    </xf>
    <xf numFmtId="0" fontId="14" fillId="0" borderId="16" xfId="0" applyFont="1" applyFill="1" applyBorder="1" applyAlignment="1">
      <alignment horizontal="left" vertical="top" wrapText="1"/>
    </xf>
    <xf numFmtId="0" fontId="14" fillId="0" borderId="19" xfId="0" applyFont="1" applyFill="1" applyBorder="1" applyAlignment="1">
      <alignment horizontal="center" vertical="center"/>
    </xf>
    <xf numFmtId="0" fontId="14" fillId="0" borderId="18" xfId="0" applyFont="1" applyFill="1" applyBorder="1" applyAlignment="1">
      <alignment horizontal="left" vertical="top" wrapText="1"/>
    </xf>
    <xf numFmtId="0" fontId="14" fillId="0" borderId="10" xfId="0" applyFont="1" applyFill="1" applyBorder="1" applyAlignment="1">
      <alignment horizontal="center" vertical="center"/>
    </xf>
    <xf numFmtId="0" fontId="14" fillId="0" borderId="11" xfId="0" applyFont="1" applyFill="1" applyBorder="1" applyAlignment="1">
      <alignment horizontal="left" vertical="top" wrapText="1"/>
    </xf>
    <xf numFmtId="0" fontId="14" fillId="9" borderId="17" xfId="0" applyFont="1" applyFill="1" applyBorder="1"/>
    <xf numFmtId="0" fontId="14" fillId="0" borderId="3" xfId="0" applyFont="1" applyFill="1" applyBorder="1" applyAlignment="1">
      <alignment horizontal="center" vertical="center"/>
    </xf>
    <xf numFmtId="0" fontId="14" fillId="0" borderId="6" xfId="0" applyFont="1" applyFill="1" applyBorder="1" applyAlignment="1">
      <alignment horizontal="left" vertical="top" wrapText="1"/>
    </xf>
    <xf numFmtId="3" fontId="14" fillId="0" borderId="15" xfId="0" applyNumberFormat="1" applyFont="1" applyFill="1" applyBorder="1" applyAlignment="1">
      <alignment horizontal="right" vertical="center"/>
    </xf>
    <xf numFmtId="3" fontId="14" fillId="0" borderId="17" xfId="0" applyNumberFormat="1" applyFont="1" applyFill="1" applyBorder="1" applyAlignment="1">
      <alignment horizontal="right" vertical="center"/>
    </xf>
    <xf numFmtId="3" fontId="14" fillId="0" borderId="16" xfId="0" applyNumberFormat="1" applyFont="1" applyFill="1" applyBorder="1" applyAlignment="1">
      <alignment horizontal="right" vertical="center"/>
    </xf>
    <xf numFmtId="0" fontId="40" fillId="9" borderId="0" xfId="0" applyFont="1" applyFill="1" applyAlignment="1">
      <alignment vertical="center"/>
    </xf>
    <xf numFmtId="0" fontId="40" fillId="9" borderId="0" xfId="0" applyFont="1" applyFill="1" applyAlignment="1">
      <alignment horizontal="center" vertical="center"/>
    </xf>
    <xf numFmtId="0" fontId="49" fillId="9" borderId="19" xfId="0" applyFont="1" applyFill="1" applyBorder="1" applyAlignment="1">
      <alignment horizontal="center" vertical="center"/>
    </xf>
    <xf numFmtId="0" fontId="49" fillId="9" borderId="18" xfId="0" applyFont="1" applyFill="1" applyBorder="1" applyAlignment="1">
      <alignment horizontal="center" vertical="center"/>
    </xf>
    <xf numFmtId="0" fontId="40" fillId="9" borderId="0" xfId="0" applyFont="1" applyFill="1" applyBorder="1" applyAlignment="1">
      <alignment horizontal="center" vertical="center"/>
    </xf>
    <xf numFmtId="0" fontId="14" fillId="0" borderId="7" xfId="0" applyFont="1" applyFill="1" applyBorder="1" applyAlignment="1">
      <alignment horizontal="left" vertical="top" wrapText="1"/>
    </xf>
    <xf numFmtId="0" fontId="14" fillId="0" borderId="2" xfId="0" applyFont="1" applyFill="1" applyBorder="1" applyAlignment="1">
      <alignment horizontal="left" vertical="top" wrapText="1"/>
    </xf>
    <xf numFmtId="0" fontId="14" fillId="0" borderId="8" xfId="0" applyFont="1" applyFill="1" applyBorder="1" applyAlignment="1">
      <alignment horizontal="left" vertical="top" wrapText="1"/>
    </xf>
    <xf numFmtId="3" fontId="53" fillId="11" borderId="1" xfId="0" applyNumberFormat="1" applyFont="1" applyFill="1" applyBorder="1" applyAlignment="1">
      <alignment horizontal="right" vertical="center"/>
    </xf>
    <xf numFmtId="3" fontId="58" fillId="0" borderId="0" xfId="0" applyNumberFormat="1" applyFont="1" applyFill="1" applyBorder="1" applyAlignment="1">
      <alignment horizontal="right"/>
    </xf>
    <xf numFmtId="2" fontId="40" fillId="9" borderId="0" xfId="0" applyNumberFormat="1" applyFont="1" applyFill="1" applyBorder="1" applyAlignment="1">
      <alignment horizontal="right" vertical="center"/>
    </xf>
    <xf numFmtId="0" fontId="0" fillId="9" borderId="0" xfId="0" applyFill="1" applyBorder="1"/>
    <xf numFmtId="0" fontId="13" fillId="9" borderId="0" xfId="0" applyFont="1" applyFill="1" applyBorder="1"/>
    <xf numFmtId="165" fontId="58" fillId="0" borderId="0" xfId="0" applyNumberFormat="1" applyFont="1" applyBorder="1"/>
    <xf numFmtId="0" fontId="58" fillId="0" borderId="0" xfId="0" applyFont="1" applyFill="1" applyBorder="1"/>
    <xf numFmtId="9" fontId="58" fillId="0" borderId="0" xfId="0" applyNumberFormat="1" applyFont="1" applyBorder="1"/>
    <xf numFmtId="0" fontId="59" fillId="9" borderId="0" xfId="0" applyFont="1" applyFill="1"/>
    <xf numFmtId="0" fontId="29" fillId="9" borderId="0" xfId="0" applyFont="1" applyFill="1" applyAlignment="1">
      <alignment vertical="center"/>
    </xf>
    <xf numFmtId="0" fontId="16" fillId="9" borderId="0" xfId="0" applyFont="1" applyFill="1" applyAlignment="1">
      <alignment vertical="center"/>
    </xf>
    <xf numFmtId="0" fontId="15" fillId="9" borderId="0" xfId="0" applyFont="1" applyFill="1" applyAlignment="1">
      <alignment vertical="center"/>
    </xf>
    <xf numFmtId="0" fontId="22" fillId="9" borderId="0" xfId="0" applyFont="1" applyFill="1" applyAlignment="1">
      <alignment horizontal="left" vertical="center"/>
    </xf>
    <xf numFmtId="0" fontId="15" fillId="9" borderId="0" xfId="0" applyFont="1" applyFill="1" applyBorder="1" applyAlignment="1">
      <alignment vertical="center"/>
    </xf>
    <xf numFmtId="0" fontId="25" fillId="9" borderId="0" xfId="0" applyFont="1" applyFill="1" applyBorder="1" applyAlignment="1">
      <alignment vertical="center"/>
    </xf>
    <xf numFmtId="0" fontId="16" fillId="9" borderId="0" xfId="0" applyFont="1" applyFill="1" applyAlignment="1">
      <alignment horizontal="center" vertical="center"/>
    </xf>
    <xf numFmtId="0" fontId="22" fillId="9" borderId="0" xfId="0" applyFont="1" applyFill="1" applyAlignment="1">
      <alignment vertical="center"/>
    </xf>
    <xf numFmtId="0" fontId="15" fillId="9" borderId="0" xfId="0" applyFont="1" applyFill="1" applyAlignment="1">
      <alignment horizontal="center" vertical="center"/>
    </xf>
    <xf numFmtId="0" fontId="15" fillId="9" borderId="0" xfId="0" applyFont="1" applyFill="1" applyAlignment="1">
      <alignment horizontal="left" vertical="center"/>
    </xf>
    <xf numFmtId="0" fontId="33" fillId="9" borderId="0" xfId="3" applyFont="1" applyFill="1" applyAlignment="1">
      <alignment vertical="center"/>
    </xf>
    <xf numFmtId="0" fontId="15" fillId="10" borderId="1" xfId="0" applyFont="1" applyFill="1" applyBorder="1" applyAlignment="1">
      <alignment horizontal="center" vertical="center"/>
    </xf>
    <xf numFmtId="0" fontId="28" fillId="18" borderId="0" xfId="0" applyFont="1" applyFill="1" applyBorder="1" applyAlignment="1">
      <alignment vertical="center"/>
    </xf>
    <xf numFmtId="0" fontId="53" fillId="9" borderId="0" xfId="0" applyFont="1" applyFill="1"/>
    <xf numFmtId="0" fontId="54" fillId="9" borderId="0" xfId="0" applyFont="1" applyFill="1" applyBorder="1" applyAlignment="1">
      <alignment horizontal="center" vertical="center"/>
    </xf>
    <xf numFmtId="0" fontId="53" fillId="9" borderId="0" xfId="0" applyFont="1" applyFill="1" applyBorder="1"/>
    <xf numFmtId="0" fontId="18" fillId="9" borderId="0" xfId="0" applyFont="1" applyFill="1"/>
    <xf numFmtId="0" fontId="17" fillId="9" borderId="0" xfId="0" applyFont="1" applyFill="1" applyBorder="1" applyAlignment="1">
      <alignment horizontal="center" vertical="center"/>
    </xf>
    <xf numFmtId="0" fontId="18" fillId="9" borderId="0" xfId="0" applyFont="1" applyFill="1" applyBorder="1"/>
    <xf numFmtId="0" fontId="0" fillId="9" borderId="0" xfId="0" applyFill="1"/>
    <xf numFmtId="0" fontId="18" fillId="9" borderId="0" xfId="0" applyFont="1" applyFill="1" applyAlignment="1">
      <alignment horizontal="right"/>
    </xf>
    <xf numFmtId="0" fontId="25" fillId="9" borderId="0" xfId="0" applyFont="1" applyFill="1" applyBorder="1"/>
    <xf numFmtId="0" fontId="19" fillId="18" borderId="0" xfId="0" applyFont="1" applyFill="1" applyBorder="1" applyAlignment="1">
      <alignment vertical="center" wrapText="1"/>
    </xf>
    <xf numFmtId="0" fontId="26" fillId="18" borderId="0" xfId="0" applyFont="1" applyFill="1" applyBorder="1" applyAlignment="1">
      <alignment vertical="center"/>
    </xf>
    <xf numFmtId="0" fontId="30" fillId="18" borderId="0" xfId="4" applyFont="1" applyFill="1" applyBorder="1" applyAlignment="1">
      <alignment horizontal="center" vertical="center" wrapText="1"/>
    </xf>
    <xf numFmtId="0" fontId="40" fillId="9" borderId="0" xfId="0" applyFont="1" applyFill="1" applyAlignment="1">
      <alignment horizontal="right" vertical="center"/>
    </xf>
    <xf numFmtId="0" fontId="37" fillId="13" borderId="8" xfId="0" applyFont="1" applyFill="1" applyBorder="1" applyAlignment="1">
      <alignment horizontal="center" vertical="center" wrapText="1"/>
    </xf>
    <xf numFmtId="3" fontId="14" fillId="0" borderId="8" xfId="0" applyNumberFormat="1" applyFont="1" applyFill="1" applyBorder="1" applyAlignment="1">
      <alignment horizontal="right" vertical="center"/>
    </xf>
    <xf numFmtId="3" fontId="14" fillId="0" borderId="7" xfId="0" applyNumberFormat="1" applyFont="1" applyFill="1" applyBorder="1" applyAlignment="1">
      <alignment horizontal="right" vertical="center"/>
    </xf>
    <xf numFmtId="3" fontId="14" fillId="0" borderId="2" xfId="0" applyNumberFormat="1" applyFont="1" applyFill="1" applyBorder="1" applyAlignment="1">
      <alignment horizontal="right" vertical="center"/>
    </xf>
    <xf numFmtId="0" fontId="12" fillId="9" borderId="0" xfId="0" applyFont="1" applyFill="1" applyAlignment="1">
      <alignment horizontal="right"/>
    </xf>
    <xf numFmtId="0" fontId="43" fillId="13" borderId="0" xfId="0" applyFont="1" applyFill="1" applyBorder="1" applyAlignment="1">
      <alignment vertical="center"/>
    </xf>
    <xf numFmtId="0" fontId="37" fillId="13" borderId="0" xfId="0" applyFont="1" applyFill="1" applyBorder="1" applyAlignment="1">
      <alignment vertical="center" wrapText="1"/>
    </xf>
    <xf numFmtId="0" fontId="60" fillId="13" borderId="0" xfId="0" applyFont="1" applyFill="1"/>
    <xf numFmtId="0" fontId="15" fillId="11" borderId="1" xfId="0" applyFont="1" applyFill="1" applyBorder="1" applyAlignment="1">
      <alignment vertical="center"/>
    </xf>
    <xf numFmtId="0" fontId="21" fillId="9" borderId="0" xfId="0" applyFont="1" applyFill="1" applyAlignment="1">
      <alignment vertical="center"/>
    </xf>
    <xf numFmtId="0" fontId="15" fillId="19" borderId="1" xfId="0" applyFont="1" applyFill="1" applyBorder="1" applyAlignment="1">
      <alignment horizontal="center" vertical="center"/>
    </xf>
    <xf numFmtId="0" fontId="12" fillId="12" borderId="0" xfId="0" applyFont="1" applyFill="1" applyAlignment="1">
      <alignment vertical="center"/>
    </xf>
    <xf numFmtId="0" fontId="40" fillId="12" borderId="0" xfId="0" applyFont="1" applyFill="1" applyAlignment="1">
      <alignment vertical="top"/>
    </xf>
    <xf numFmtId="0" fontId="12" fillId="12" borderId="0" xfId="0" applyFont="1" applyFill="1" applyAlignment="1">
      <alignment horizontal="center" vertical="center"/>
    </xf>
    <xf numFmtId="0" fontId="12" fillId="12" borderId="0" xfId="0" applyFont="1" applyFill="1" applyAlignment="1">
      <alignment horizontal="center" vertical="top"/>
    </xf>
    <xf numFmtId="0" fontId="12" fillId="12" borderId="0" xfId="0" applyFont="1" applyFill="1" applyAlignment="1">
      <alignment vertical="top"/>
    </xf>
    <xf numFmtId="0" fontId="12" fillId="9" borderId="0" xfId="0" applyFont="1" applyFill="1" applyAlignment="1">
      <alignment vertical="center"/>
    </xf>
    <xf numFmtId="0" fontId="49" fillId="9" borderId="0" xfId="0" applyFont="1" applyFill="1" applyAlignment="1">
      <alignment vertical="center"/>
    </xf>
    <xf numFmtId="0" fontId="12" fillId="9" borderId="0" xfId="0" applyFont="1" applyFill="1" applyAlignment="1">
      <alignment horizontal="center" vertical="center"/>
    </xf>
    <xf numFmtId="17" fontId="12" fillId="9" borderId="0" xfId="0" applyNumberFormat="1" applyFont="1" applyFill="1" applyBorder="1" applyAlignment="1">
      <alignment vertical="center"/>
    </xf>
    <xf numFmtId="17" fontId="12" fillId="9" borderId="0" xfId="0" applyNumberFormat="1" applyFont="1" applyFill="1" applyAlignment="1">
      <alignment vertical="center"/>
    </xf>
    <xf numFmtId="0" fontId="53" fillId="0" borderId="7" xfId="0" applyFont="1" applyFill="1" applyBorder="1" applyAlignment="1">
      <alignment vertical="top" wrapText="1"/>
    </xf>
    <xf numFmtId="0" fontId="15" fillId="20" borderId="1" xfId="0" applyFont="1" applyFill="1" applyBorder="1" applyAlignment="1">
      <alignment horizontal="center" vertical="center"/>
    </xf>
    <xf numFmtId="0" fontId="40" fillId="9" borderId="0" xfId="0" applyFont="1" applyFill="1" applyAlignment="1">
      <alignment horizontal="left" vertical="center"/>
    </xf>
    <xf numFmtId="0" fontId="38" fillId="9" borderId="0" xfId="0" applyFont="1" applyFill="1" applyAlignment="1">
      <alignment horizontal="left" vertical="top"/>
    </xf>
    <xf numFmtId="0" fontId="39" fillId="9" borderId="0" xfId="0" applyFont="1" applyFill="1" applyBorder="1" applyAlignment="1">
      <alignment vertical="top"/>
    </xf>
    <xf numFmtId="0" fontId="38" fillId="9" borderId="0" xfId="0" applyFont="1" applyFill="1" applyAlignment="1">
      <alignment vertical="top"/>
    </xf>
    <xf numFmtId="0" fontId="12" fillId="9" borderId="0" xfId="0" applyFont="1" applyFill="1" applyAlignment="1">
      <alignment vertical="top"/>
    </xf>
    <xf numFmtId="0" fontId="61" fillId="0" borderId="1" xfId="0" applyFont="1" applyFill="1" applyBorder="1" applyAlignment="1">
      <alignment horizontal="center" vertical="center"/>
    </xf>
    <xf numFmtId="0" fontId="60" fillId="13" borderId="0" xfId="4" applyFont="1" applyFill="1" applyBorder="1" applyAlignment="1">
      <alignment horizontal="center" vertical="center" wrapText="1"/>
    </xf>
    <xf numFmtId="0" fontId="60" fillId="13" borderId="0" xfId="0" applyFont="1" applyFill="1" applyBorder="1" applyAlignment="1">
      <alignment vertical="center"/>
    </xf>
    <xf numFmtId="0" fontId="62" fillId="21" borderId="0" xfId="0" applyFont="1" applyFill="1" applyBorder="1" applyAlignment="1">
      <alignment horizontal="center" vertical="center"/>
    </xf>
    <xf numFmtId="0" fontId="62" fillId="21" borderId="0" xfId="0" applyFont="1" applyFill="1"/>
    <xf numFmtId="0" fontId="37" fillId="21" borderId="0" xfId="0" applyFont="1" applyFill="1" applyAlignment="1">
      <alignment horizontal="center"/>
    </xf>
    <xf numFmtId="0" fontId="14" fillId="0" borderId="2" xfId="0" applyFont="1" applyFill="1" applyBorder="1" applyAlignment="1">
      <alignment vertical="top" wrapText="1"/>
    </xf>
    <xf numFmtId="0" fontId="59" fillId="9" borderId="0" xfId="0" applyFont="1" applyFill="1" applyAlignment="1">
      <alignment horizontal="left" vertical="center"/>
    </xf>
    <xf numFmtId="0" fontId="53" fillId="0" borderId="1" xfId="0" applyFont="1" applyFill="1" applyBorder="1" applyAlignment="1">
      <alignment vertical="top"/>
    </xf>
    <xf numFmtId="0" fontId="15" fillId="16" borderId="1" xfId="0" applyFont="1" applyFill="1" applyBorder="1" applyAlignment="1">
      <alignment vertical="center"/>
    </xf>
    <xf numFmtId="0" fontId="38" fillId="12" borderId="0" xfId="0" applyFont="1" applyFill="1" applyAlignment="1">
      <alignment horizontal="right" vertical="center"/>
    </xf>
    <xf numFmtId="0" fontId="22" fillId="9" borderId="0" xfId="0" applyFont="1" applyFill="1" applyAlignment="1">
      <alignment horizontal="right" vertical="center"/>
    </xf>
    <xf numFmtId="0" fontId="40" fillId="8" borderId="16" xfId="0" applyFont="1" applyFill="1" applyBorder="1"/>
    <xf numFmtId="0" fontId="14" fillId="11" borderId="1" xfId="0" applyFont="1" applyFill="1" applyBorder="1" applyAlignment="1">
      <alignment horizontal="right" vertical="center"/>
    </xf>
    <xf numFmtId="0" fontId="14" fillId="0" borderId="2" xfId="0" applyFont="1" applyFill="1" applyBorder="1" applyAlignment="1">
      <alignment horizontal="left" vertical="top" wrapText="1"/>
    </xf>
    <xf numFmtId="0" fontId="11" fillId="9" borderId="0" xfId="0" applyFont="1" applyFill="1" applyAlignment="1">
      <alignment vertical="top"/>
    </xf>
    <xf numFmtId="0" fontId="10" fillId="9" borderId="0" xfId="0" applyFont="1" applyFill="1" applyAlignment="1">
      <alignment vertical="center"/>
    </xf>
    <xf numFmtId="3" fontId="63" fillId="9" borderId="19" xfId="0" applyNumberFormat="1" applyFont="1" applyFill="1" applyBorder="1" applyAlignment="1">
      <alignment horizontal="center"/>
    </xf>
    <xf numFmtId="3" fontId="63" fillId="9" borderId="0" xfId="0" applyNumberFormat="1" applyFont="1" applyFill="1" applyBorder="1" applyAlignment="1">
      <alignment horizontal="center"/>
    </xf>
    <xf numFmtId="3" fontId="63" fillId="9" borderId="18" xfId="0" applyNumberFormat="1" applyFont="1" applyFill="1" applyBorder="1" applyAlignment="1">
      <alignment horizontal="center"/>
    </xf>
    <xf numFmtId="0" fontId="9" fillId="9" borderId="0" xfId="0" applyFont="1" applyFill="1"/>
    <xf numFmtId="0" fontId="9" fillId="9" borderId="0" xfId="0" applyFont="1" applyFill="1" applyAlignment="1">
      <alignment horizontal="right"/>
    </xf>
    <xf numFmtId="0" fontId="64" fillId="9" borderId="0" xfId="0" applyFont="1" applyFill="1"/>
    <xf numFmtId="3" fontId="38" fillId="9" borderId="0" xfId="0" applyNumberFormat="1" applyFont="1" applyFill="1" applyBorder="1" applyAlignment="1">
      <alignment horizontal="center" vertical="center"/>
    </xf>
    <xf numFmtId="3" fontId="14" fillId="9" borderId="0" xfId="0" applyNumberFormat="1" applyFont="1" applyFill="1" applyAlignment="1">
      <alignment horizontal="center"/>
    </xf>
    <xf numFmtId="0" fontId="64" fillId="9" borderId="0" xfId="0" applyFont="1" applyFill="1" applyAlignment="1">
      <alignment horizontal="right"/>
    </xf>
    <xf numFmtId="0" fontId="57" fillId="9" borderId="0" xfId="0" applyFont="1" applyFill="1" applyAlignment="1">
      <alignment horizontal="right" vertical="center"/>
    </xf>
    <xf numFmtId="0" fontId="9" fillId="9" borderId="0" xfId="0" applyFont="1" applyFill="1" applyAlignment="1">
      <alignment vertical="center"/>
    </xf>
    <xf numFmtId="0" fontId="0" fillId="22" borderId="0" xfId="0" applyFill="1"/>
    <xf numFmtId="0" fontId="0" fillId="22" borderId="0" xfId="0" applyFill="1" applyAlignment="1">
      <alignment horizontal="right"/>
    </xf>
    <xf numFmtId="2" fontId="13" fillId="9" borderId="0" xfId="0" applyNumberFormat="1" applyFont="1" applyFill="1" applyBorder="1"/>
    <xf numFmtId="3" fontId="9" fillId="9" borderId="0" xfId="0" applyNumberFormat="1" applyFont="1" applyFill="1" applyBorder="1" applyAlignment="1">
      <alignment horizontal="right"/>
    </xf>
    <xf numFmtId="0" fontId="49" fillId="9" borderId="0" xfId="0" applyFont="1" applyFill="1" applyAlignment="1">
      <alignment horizontal="right"/>
    </xf>
    <xf numFmtId="0" fontId="38" fillId="9" borderId="0" xfId="0" applyFont="1" applyFill="1" applyAlignment="1">
      <alignment horizontal="right" vertical="center"/>
    </xf>
    <xf numFmtId="0" fontId="58" fillId="0" borderId="0" xfId="0" applyFont="1" applyFill="1" applyAlignment="1">
      <alignment vertical="center"/>
    </xf>
    <xf numFmtId="0" fontId="9" fillId="9" borderId="0" xfId="0" applyFont="1" applyFill="1" applyAlignment="1">
      <alignment horizontal="left" vertical="center"/>
    </xf>
    <xf numFmtId="0" fontId="9" fillId="9" borderId="0" xfId="0" applyFont="1" applyFill="1" applyAlignment="1">
      <alignment horizontal="center" vertical="center"/>
    </xf>
    <xf numFmtId="0" fontId="64" fillId="9" borderId="0" xfId="0" applyFont="1" applyFill="1" applyAlignment="1">
      <alignment vertical="center"/>
    </xf>
    <xf numFmtId="0" fontId="9" fillId="9" borderId="21" xfId="0" applyFont="1" applyFill="1" applyBorder="1" applyAlignment="1">
      <alignment horizontal="left" vertical="center"/>
    </xf>
    <xf numFmtId="3" fontId="58" fillId="0" borderId="22" xfId="0" applyNumberFormat="1" applyFont="1" applyFill="1" applyBorder="1" applyAlignment="1">
      <alignment horizontal="right"/>
    </xf>
    <xf numFmtId="3" fontId="58" fillId="0" borderId="23" xfId="0" applyNumberFormat="1" applyFont="1" applyFill="1" applyBorder="1" applyAlignment="1">
      <alignment horizontal="right"/>
    </xf>
    <xf numFmtId="3" fontId="58" fillId="0" borderId="24" xfId="0" applyNumberFormat="1" applyFont="1" applyFill="1" applyBorder="1" applyAlignment="1">
      <alignment horizontal="right"/>
    </xf>
    <xf numFmtId="3" fontId="58" fillId="0" borderId="25" xfId="0" applyNumberFormat="1" applyFont="1" applyFill="1" applyBorder="1" applyAlignment="1">
      <alignment horizontal="right"/>
    </xf>
    <xf numFmtId="3" fontId="58" fillId="0" borderId="26" xfId="0" applyNumberFormat="1" applyFont="1" applyFill="1" applyBorder="1" applyAlignment="1">
      <alignment horizontal="right"/>
    </xf>
    <xf numFmtId="3" fontId="58" fillId="0" borderId="27" xfId="0" applyNumberFormat="1" applyFont="1" applyFill="1" applyBorder="1" applyAlignment="1">
      <alignment horizontal="right"/>
    </xf>
    <xf numFmtId="3" fontId="58" fillId="0" borderId="28" xfId="0" applyNumberFormat="1" applyFont="1" applyFill="1" applyBorder="1" applyAlignment="1">
      <alignment horizontal="right"/>
    </xf>
    <xf numFmtId="3" fontId="58" fillId="0" borderId="29" xfId="0" applyNumberFormat="1" applyFont="1" applyFill="1" applyBorder="1" applyAlignment="1">
      <alignment horizontal="right"/>
    </xf>
    <xf numFmtId="2" fontId="38" fillId="9" borderId="21" xfId="0" applyNumberFormat="1" applyFont="1" applyFill="1" applyBorder="1"/>
    <xf numFmtId="3" fontId="9" fillId="9" borderId="21" xfId="0" applyNumberFormat="1" applyFont="1" applyFill="1" applyBorder="1" applyAlignment="1">
      <alignment horizontal="right"/>
    </xf>
    <xf numFmtId="0" fontId="8" fillId="0" borderId="1" xfId="0" applyFont="1" applyFill="1" applyBorder="1" applyAlignment="1">
      <alignment horizontal="left" vertical="top" wrapText="1"/>
    </xf>
    <xf numFmtId="3" fontId="14" fillId="23" borderId="15" xfId="0" applyNumberFormat="1" applyFont="1" applyFill="1" applyBorder="1" applyAlignment="1">
      <alignment horizontal="right" vertical="center"/>
    </xf>
    <xf numFmtId="3" fontId="14" fillId="23" borderId="17" xfId="0" applyNumberFormat="1" applyFont="1" applyFill="1" applyBorder="1" applyAlignment="1">
      <alignment horizontal="right" vertical="center"/>
    </xf>
    <xf numFmtId="3" fontId="14" fillId="23" borderId="16" xfId="0" applyNumberFormat="1" applyFont="1" applyFill="1" applyBorder="1" applyAlignment="1">
      <alignment horizontal="right" vertical="center"/>
    </xf>
    <xf numFmtId="3" fontId="14" fillId="23" borderId="19" xfId="0" applyNumberFormat="1" applyFont="1" applyFill="1" applyBorder="1" applyAlignment="1">
      <alignment horizontal="right" vertical="center"/>
    </xf>
    <xf numFmtId="3" fontId="14" fillId="23" borderId="0" xfId="0" applyNumberFormat="1" applyFont="1" applyFill="1" applyBorder="1" applyAlignment="1">
      <alignment horizontal="right" vertical="center"/>
    </xf>
    <xf numFmtId="3" fontId="14" fillId="23" borderId="18" xfId="0" applyNumberFormat="1" applyFont="1" applyFill="1" applyBorder="1" applyAlignment="1">
      <alignment horizontal="right" vertical="center"/>
    </xf>
    <xf numFmtId="0" fontId="8" fillId="9" borderId="0" xfId="0" applyFont="1" applyFill="1" applyAlignment="1">
      <alignment vertical="center"/>
    </xf>
    <xf numFmtId="0" fontId="39" fillId="13" borderId="0" xfId="0" applyFont="1" applyFill="1" applyAlignment="1">
      <alignment horizontal="left" vertical="center"/>
    </xf>
    <xf numFmtId="0" fontId="39" fillId="13" borderId="0" xfId="0" applyFont="1" applyFill="1" applyAlignment="1">
      <alignment horizontal="center" vertical="center"/>
    </xf>
    <xf numFmtId="0" fontId="40" fillId="9" borderId="19" xfId="0" applyFont="1" applyFill="1" applyBorder="1" applyAlignment="1">
      <alignment vertical="center"/>
    </xf>
    <xf numFmtId="0" fontId="40" fillId="9" borderId="0" xfId="0" applyFont="1" applyFill="1" applyBorder="1" applyAlignment="1">
      <alignment vertical="center"/>
    </xf>
    <xf numFmtId="0" fontId="40" fillId="9" borderId="18" xfId="0" applyFont="1" applyFill="1" applyBorder="1" applyAlignment="1">
      <alignment vertical="center"/>
    </xf>
    <xf numFmtId="0" fontId="40" fillId="23" borderId="7" xfId="0" applyFont="1" applyFill="1" applyBorder="1" applyAlignment="1">
      <alignment horizontal="center" vertical="center"/>
    </xf>
    <xf numFmtId="0" fontId="9" fillId="0" borderId="30" xfId="0" applyFont="1" applyFill="1" applyBorder="1" applyAlignment="1">
      <alignment horizontal="left" vertical="center"/>
    </xf>
    <xf numFmtId="0" fontId="40" fillId="9" borderId="19" xfId="0" applyFont="1" applyFill="1" applyBorder="1" applyAlignment="1">
      <alignment horizontal="center" vertical="center"/>
    </xf>
    <xf numFmtId="0" fontId="40" fillId="9" borderId="18" xfId="0" applyFont="1" applyFill="1" applyBorder="1" applyAlignment="1">
      <alignment horizontal="center" vertical="center"/>
    </xf>
    <xf numFmtId="3" fontId="14" fillId="0" borderId="31" xfId="0" applyNumberFormat="1" applyFont="1" applyFill="1" applyBorder="1" applyAlignment="1">
      <alignment horizontal="right" vertical="center"/>
    </xf>
    <xf numFmtId="3" fontId="14" fillId="0" borderId="32" xfId="0" applyNumberFormat="1" applyFont="1" applyFill="1" applyBorder="1" applyAlignment="1">
      <alignment horizontal="right" vertical="center"/>
    </xf>
    <xf numFmtId="3" fontId="14" fillId="0" borderId="21" xfId="0" applyNumberFormat="1" applyFont="1" applyFill="1" applyBorder="1" applyAlignment="1">
      <alignment horizontal="right" vertical="center"/>
    </xf>
    <xf numFmtId="0" fontId="53" fillId="0" borderId="7" xfId="0" applyFont="1" applyFill="1" applyBorder="1" applyAlignment="1">
      <alignment horizontal="left" vertical="top" wrapText="1"/>
    </xf>
    <xf numFmtId="0" fontId="14" fillId="0" borderId="7" xfId="0" applyFont="1" applyFill="1" applyBorder="1" applyAlignment="1">
      <alignment horizontal="center" vertical="top"/>
    </xf>
    <xf numFmtId="0" fontId="14" fillId="0" borderId="8" xfId="0" applyFont="1" applyFill="1" applyBorder="1" applyAlignment="1">
      <alignment horizontal="center" vertical="top"/>
    </xf>
    <xf numFmtId="0" fontId="14" fillId="0" borderId="2" xfId="0" applyFont="1" applyFill="1" applyBorder="1" applyAlignment="1">
      <alignment horizontal="center" vertical="top"/>
    </xf>
    <xf numFmtId="0" fontId="60" fillId="24" borderId="0" xfId="0" applyFont="1" applyFill="1"/>
    <xf numFmtId="0" fontId="42" fillId="24" borderId="0" xfId="0" applyFont="1" applyFill="1" applyBorder="1" applyAlignment="1">
      <alignment vertical="center"/>
    </xf>
    <xf numFmtId="0" fontId="43" fillId="24" borderId="0" xfId="0" applyFont="1" applyFill="1" applyBorder="1" applyAlignment="1">
      <alignment vertical="center"/>
    </xf>
    <xf numFmtId="0" fontId="37" fillId="24" borderId="0" xfId="0" applyFont="1" applyFill="1" applyBorder="1" applyAlignment="1">
      <alignment horizontal="center" vertical="center" wrapText="1"/>
    </xf>
    <xf numFmtId="0" fontId="37" fillId="24" borderId="0" xfId="0" applyFont="1" applyFill="1" applyBorder="1" applyAlignment="1">
      <alignment vertical="center" wrapText="1"/>
    </xf>
    <xf numFmtId="0" fontId="41" fillId="24" borderId="0" xfId="4" applyFont="1" applyFill="1" applyBorder="1" applyAlignment="1">
      <alignment horizontal="center" vertical="center" wrapText="1"/>
    </xf>
    <xf numFmtId="0" fontId="0" fillId="9" borderId="0" xfId="0" applyFont="1" applyFill="1" applyAlignment="1">
      <alignment vertical="center"/>
    </xf>
    <xf numFmtId="0" fontId="7" fillId="9" borderId="0" xfId="0" applyFont="1" applyFill="1" applyAlignment="1">
      <alignment vertical="center"/>
    </xf>
    <xf numFmtId="0" fontId="7" fillId="9" borderId="0" xfId="0" applyFont="1" applyFill="1" applyAlignment="1">
      <alignment horizontal="center" vertical="center"/>
    </xf>
    <xf numFmtId="0" fontId="45" fillId="9" borderId="0" xfId="0" applyFont="1" applyFill="1" applyAlignment="1">
      <alignment vertical="center"/>
    </xf>
    <xf numFmtId="0" fontId="48" fillId="24" borderId="0" xfId="0" applyFont="1" applyFill="1" applyBorder="1"/>
    <xf numFmtId="0" fontId="7" fillId="24" borderId="0" xfId="0" applyFont="1" applyFill="1" applyBorder="1"/>
    <xf numFmtId="0" fontId="39" fillId="9" borderId="0" xfId="0" applyFont="1" applyFill="1" applyBorder="1"/>
    <xf numFmtId="0" fontId="7" fillId="9" borderId="0" xfId="0" applyFont="1" applyFill="1" applyBorder="1"/>
    <xf numFmtId="0" fontId="7" fillId="9" borderId="0" xfId="0" applyFont="1" applyFill="1"/>
    <xf numFmtId="0" fontId="66" fillId="24" borderId="2" xfId="0" applyFont="1" applyFill="1" applyBorder="1" applyAlignment="1">
      <alignment horizontal="center" vertical="center"/>
    </xf>
    <xf numFmtId="0" fontId="66" fillId="24" borderId="2" xfId="0" applyFont="1" applyFill="1" applyBorder="1" applyAlignment="1">
      <alignment horizontal="left" vertical="center"/>
    </xf>
    <xf numFmtId="0" fontId="66" fillId="24" borderId="10" xfId="0" applyFont="1" applyFill="1" applyBorder="1" applyAlignment="1">
      <alignment horizontal="center" vertical="center"/>
    </xf>
    <xf numFmtId="0" fontId="37" fillId="24" borderId="2" xfId="0" applyFont="1" applyFill="1" applyBorder="1" applyAlignment="1">
      <alignment horizontal="center" vertical="center" wrapText="1"/>
    </xf>
    <xf numFmtId="0" fontId="66" fillId="9" borderId="0" xfId="0" applyFont="1" applyFill="1" applyBorder="1" applyAlignment="1">
      <alignment horizontal="center" vertical="center" wrapText="1"/>
    </xf>
    <xf numFmtId="0" fontId="7" fillId="0" borderId="7" xfId="0" applyFont="1" applyFill="1" applyBorder="1" applyAlignment="1">
      <alignment horizontal="center" vertical="top"/>
    </xf>
    <xf numFmtId="0" fontId="7" fillId="0" borderId="7" xfId="0" applyFont="1" applyFill="1" applyBorder="1" applyAlignment="1">
      <alignment vertical="center"/>
    </xf>
    <xf numFmtId="0" fontId="7" fillId="0" borderId="15" xfId="0" applyFont="1" applyFill="1" applyBorder="1" applyAlignment="1">
      <alignment horizontal="center" vertical="center"/>
    </xf>
    <xf numFmtId="0" fontId="7" fillId="0" borderId="1" xfId="0" applyFont="1" applyFill="1" applyBorder="1"/>
    <xf numFmtId="0" fontId="7" fillId="0" borderId="8" xfId="0" applyFont="1" applyFill="1" applyBorder="1" applyAlignment="1">
      <alignment horizontal="center" vertical="top"/>
    </xf>
    <xf numFmtId="0" fontId="7" fillId="0" borderId="2" xfId="0" applyFont="1" applyFill="1" applyBorder="1" applyAlignment="1">
      <alignment horizontal="center" vertical="top"/>
    </xf>
    <xf numFmtId="0" fontId="7" fillId="0" borderId="7" xfId="0" applyFont="1" applyFill="1" applyBorder="1" applyAlignment="1">
      <alignment vertical="center" wrapText="1"/>
    </xf>
    <xf numFmtId="0" fontId="7" fillId="0" borderId="1" xfId="0" applyFont="1" applyFill="1" applyBorder="1" applyAlignment="1">
      <alignment wrapText="1"/>
    </xf>
    <xf numFmtId="0" fontId="7" fillId="0" borderId="1" xfId="0" applyFont="1" applyFill="1" applyBorder="1" applyAlignment="1">
      <alignment horizontal="center" vertical="top"/>
    </xf>
    <xf numFmtId="0" fontId="7" fillId="0" borderId="19" xfId="0" applyFont="1" applyFill="1" applyBorder="1" applyAlignment="1">
      <alignment horizontal="center" vertical="center"/>
    </xf>
    <xf numFmtId="0" fontId="7" fillId="0" borderId="3" xfId="0" applyFont="1" applyFill="1" applyBorder="1" applyAlignment="1">
      <alignment horizontal="center"/>
    </xf>
    <xf numFmtId="0" fontId="7" fillId="0" borderId="19" xfId="0" applyFont="1" applyFill="1" applyBorder="1" applyAlignment="1">
      <alignment horizontal="center" vertical="top"/>
    </xf>
    <xf numFmtId="0" fontId="7" fillId="0" borderId="10" xfId="0" applyFont="1" applyFill="1" applyBorder="1" applyAlignment="1">
      <alignment horizontal="center" vertical="top"/>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35" xfId="0" applyFont="1" applyFill="1" applyBorder="1" applyAlignment="1">
      <alignment horizontal="center" vertical="top"/>
    </xf>
    <xf numFmtId="0" fontId="7" fillId="0" borderId="38" xfId="0" applyFont="1" applyFill="1" applyBorder="1" applyAlignment="1">
      <alignment horizontal="center" vertical="top"/>
    </xf>
    <xf numFmtId="0" fontId="7" fillId="0" borderId="13" xfId="0" applyFont="1" applyFill="1" applyBorder="1" applyAlignment="1">
      <alignment horizontal="center" vertical="top"/>
    </xf>
    <xf numFmtId="0" fontId="7" fillId="0" borderId="1" xfId="0" applyFont="1" applyFill="1" applyBorder="1" applyAlignment="1">
      <alignment horizontal="left" vertical="top" wrapText="1"/>
    </xf>
    <xf numFmtId="0" fontId="7" fillId="0" borderId="39" xfId="0" applyFont="1" applyFill="1" applyBorder="1" applyAlignment="1">
      <alignment horizontal="center" vertical="top"/>
    </xf>
    <xf numFmtId="0" fontId="7" fillId="0" borderId="33" xfId="0" applyFont="1" applyFill="1" applyBorder="1" applyAlignment="1">
      <alignment horizontal="center" vertical="top"/>
    </xf>
    <xf numFmtId="0" fontId="7" fillId="9" borderId="0" xfId="0" applyFont="1" applyFill="1" applyAlignment="1">
      <alignment horizontal="right"/>
    </xf>
    <xf numFmtId="0" fontId="7" fillId="0" borderId="15" xfId="0" applyFont="1" applyFill="1" applyBorder="1" applyAlignment="1">
      <alignment vertical="top" wrapText="1"/>
    </xf>
    <xf numFmtId="0" fontId="7" fillId="0" borderId="19" xfId="0" applyFont="1" applyFill="1" applyBorder="1" applyAlignment="1">
      <alignment vertical="top" wrapText="1"/>
    </xf>
    <xf numFmtId="0" fontId="7" fillId="0" borderId="10" xfId="0" applyFont="1" applyFill="1" applyBorder="1" applyAlignment="1">
      <alignment vertical="top" wrapText="1"/>
    </xf>
    <xf numFmtId="0" fontId="7" fillId="0" borderId="7" xfId="0" applyFont="1" applyFill="1" applyBorder="1" applyAlignment="1">
      <alignment vertical="top" wrapText="1"/>
    </xf>
    <xf numFmtId="0" fontId="7" fillId="0" borderId="8" xfId="0" applyFont="1" applyFill="1" applyBorder="1" applyAlignment="1">
      <alignment vertical="top" wrapText="1"/>
    </xf>
    <xf numFmtId="0" fontId="7" fillId="0" borderId="2" xfId="0" applyFont="1" applyFill="1" applyBorder="1" applyAlignment="1">
      <alignment vertical="top" wrapText="1"/>
    </xf>
    <xf numFmtId="3" fontId="7" fillId="0" borderId="1" xfId="0" applyNumberFormat="1" applyFont="1" applyFill="1" applyBorder="1" applyAlignment="1">
      <alignment horizontal="right" vertical="center"/>
    </xf>
    <xf numFmtId="3" fontId="7" fillId="11" borderId="1" xfId="0" applyNumberFormat="1" applyFont="1" applyFill="1" applyBorder="1" applyAlignment="1">
      <alignment horizontal="right" vertical="center"/>
    </xf>
    <xf numFmtId="3" fontId="40" fillId="16" borderId="1" xfId="4" applyNumberFormat="1" applyFont="1" applyFill="1" applyBorder="1" applyAlignment="1">
      <alignment horizontal="right" vertical="center" wrapText="1"/>
    </xf>
    <xf numFmtId="0" fontId="53" fillId="0" borderId="7" xfId="0" applyFont="1" applyFill="1" applyBorder="1" applyAlignment="1">
      <alignment vertical="center" wrapText="1"/>
    </xf>
    <xf numFmtId="0" fontId="53" fillId="0" borderId="33" xfId="0" applyFont="1" applyFill="1" applyBorder="1" applyAlignment="1">
      <alignment vertical="center" wrapText="1"/>
    </xf>
    <xf numFmtId="0" fontId="53" fillId="0" borderId="7" xfId="0" applyFont="1" applyFill="1" applyBorder="1" applyAlignment="1">
      <alignment horizontal="left" vertical="center" wrapText="1"/>
    </xf>
    <xf numFmtId="0" fontId="53" fillId="0" borderId="1" xfId="0" applyFont="1" applyFill="1" applyBorder="1" applyAlignment="1">
      <alignment horizontal="left" vertical="center" wrapText="1"/>
    </xf>
    <xf numFmtId="0" fontId="53" fillId="0" borderId="3" xfId="0" applyFont="1" applyFill="1" applyBorder="1" applyAlignment="1">
      <alignment horizontal="center" vertical="center" wrapText="1"/>
    </xf>
    <xf numFmtId="0" fontId="53" fillId="0" borderId="34" xfId="0" applyFont="1" applyFill="1" applyBorder="1" applyAlignment="1">
      <alignment vertical="center" wrapText="1"/>
    </xf>
    <xf numFmtId="0" fontId="40" fillId="0" borderId="15" xfId="0" applyFont="1" applyFill="1" applyBorder="1" applyAlignment="1">
      <alignment horizontal="center" vertical="center" wrapText="1"/>
    </xf>
    <xf numFmtId="0" fontId="53" fillId="0" borderId="36" xfId="0" applyFont="1" applyFill="1" applyBorder="1" applyAlignment="1">
      <alignment vertical="center" wrapText="1"/>
    </xf>
    <xf numFmtId="0" fontId="40" fillId="0" borderId="37" xfId="0" applyFont="1" applyFill="1" applyBorder="1" applyAlignment="1">
      <alignment horizontal="center" vertical="center" wrapText="1"/>
    </xf>
    <xf numFmtId="0" fontId="53" fillId="0" borderId="36" xfId="0" applyFont="1" applyFill="1" applyBorder="1" applyAlignment="1">
      <alignment horizontal="left" vertical="top" wrapText="1"/>
    </xf>
    <xf numFmtId="0" fontId="53" fillId="0" borderId="15" xfId="0" applyFont="1" applyFill="1" applyBorder="1" applyAlignment="1">
      <alignment horizontal="center" vertical="center" wrapText="1"/>
    </xf>
    <xf numFmtId="0" fontId="53" fillId="0" borderId="40" xfId="0" applyFont="1" applyFill="1" applyBorder="1" applyAlignment="1">
      <alignment horizontal="left" vertical="top" wrapText="1"/>
    </xf>
    <xf numFmtId="0" fontId="53" fillId="0" borderId="41" xfId="0" applyFont="1" applyFill="1" applyBorder="1" applyAlignment="1">
      <alignment horizontal="left" vertical="top" wrapText="1"/>
    </xf>
    <xf numFmtId="0" fontId="53" fillId="0" borderId="1" xfId="0" applyFont="1" applyFill="1" applyBorder="1" applyAlignment="1">
      <alignment vertical="center" wrapText="1"/>
    </xf>
    <xf numFmtId="0" fontId="40" fillId="0" borderId="3" xfId="0" applyFont="1" applyFill="1" applyBorder="1" applyAlignment="1">
      <alignment horizontal="center" vertical="center" wrapText="1"/>
    </xf>
    <xf numFmtId="0" fontId="37" fillId="9" borderId="0" xfId="0" applyFont="1" applyFill="1" applyBorder="1" applyAlignment="1">
      <alignment horizontal="center" vertical="center"/>
    </xf>
    <xf numFmtId="3" fontId="40" fillId="18" borderId="1" xfId="0" applyNumberFormat="1" applyFont="1" applyFill="1" applyBorder="1" applyAlignment="1">
      <alignment horizontal="right" vertical="center"/>
    </xf>
    <xf numFmtId="0" fontId="7" fillId="0" borderId="1" xfId="0" applyFont="1" applyFill="1" applyBorder="1" applyAlignment="1">
      <alignment vertical="top"/>
    </xf>
    <xf numFmtId="3" fontId="7" fillId="16" borderId="1" xfId="0" applyNumberFormat="1" applyFont="1" applyFill="1" applyBorder="1" applyAlignment="1">
      <alignment horizontal="right" vertical="top"/>
    </xf>
    <xf numFmtId="3" fontId="7" fillId="0" borderId="1" xfId="0" applyNumberFormat="1" applyFont="1" applyFill="1" applyBorder="1" applyAlignment="1">
      <alignment horizontal="right" vertical="top"/>
    </xf>
    <xf numFmtId="3" fontId="7" fillId="0" borderId="3" xfId="0" applyNumberFormat="1" applyFont="1" applyFill="1" applyBorder="1" applyAlignment="1">
      <alignment horizontal="right" vertical="top"/>
    </xf>
    <xf numFmtId="3" fontId="7" fillId="11" borderId="1" xfId="0" applyNumberFormat="1" applyFont="1" applyFill="1" applyBorder="1" applyAlignment="1">
      <alignment horizontal="right" vertical="top"/>
    </xf>
    <xf numFmtId="3" fontId="9" fillId="9" borderId="43" xfId="0" applyNumberFormat="1" applyFont="1" applyFill="1" applyBorder="1" applyAlignment="1">
      <alignment horizontal="right"/>
    </xf>
    <xf numFmtId="3" fontId="9" fillId="9" borderId="42" xfId="0" applyNumberFormat="1" applyFont="1" applyFill="1" applyBorder="1" applyAlignment="1">
      <alignment horizontal="right"/>
    </xf>
    <xf numFmtId="0" fontId="60" fillId="25" borderId="0" xfId="0" applyFont="1" applyFill="1" applyBorder="1" applyAlignment="1">
      <alignment vertical="center"/>
    </xf>
    <xf numFmtId="0" fontId="42" fillId="25" borderId="0" xfId="0" applyFont="1" applyFill="1" applyBorder="1" applyAlignment="1">
      <alignment vertical="center"/>
    </xf>
    <xf numFmtId="0" fontId="43" fillId="25" borderId="0" xfId="0" applyFont="1" applyFill="1" applyBorder="1" applyAlignment="1">
      <alignment vertical="center"/>
    </xf>
    <xf numFmtId="0" fontId="37" fillId="25" borderId="0" xfId="0" applyFont="1" applyFill="1" applyBorder="1" applyAlignment="1">
      <alignment horizontal="center" vertical="center" wrapText="1"/>
    </xf>
    <xf numFmtId="0" fontId="37" fillId="25" borderId="0" xfId="0" applyFont="1" applyFill="1" applyBorder="1" applyAlignment="1">
      <alignment vertical="center" wrapText="1"/>
    </xf>
    <xf numFmtId="0" fontId="41" fillId="25" borderId="0" xfId="4" applyFont="1" applyFill="1" applyBorder="1" applyAlignment="1">
      <alignment horizontal="center" vertical="center" wrapText="1"/>
    </xf>
    <xf numFmtId="0" fontId="6" fillId="12" borderId="0" xfId="0" applyFont="1" applyFill="1" applyAlignment="1">
      <alignment vertical="center"/>
    </xf>
    <xf numFmtId="0" fontId="6" fillId="12" borderId="0" xfId="0" applyFont="1" applyFill="1" applyAlignment="1">
      <alignment horizontal="center" vertical="center"/>
    </xf>
    <xf numFmtId="0" fontId="45" fillId="12" borderId="0" xfId="0" applyFont="1" applyFill="1" applyAlignment="1">
      <alignment vertical="center"/>
    </xf>
    <xf numFmtId="0" fontId="6" fillId="26" borderId="1" xfId="0" applyFont="1" applyFill="1" applyBorder="1" applyAlignment="1">
      <alignment vertical="center"/>
    </xf>
    <xf numFmtId="0" fontId="37" fillId="25" borderId="2" xfId="0" applyFont="1" applyFill="1" applyBorder="1" applyAlignment="1">
      <alignment horizontal="center" vertical="center"/>
    </xf>
    <xf numFmtId="0" fontId="37" fillId="25" borderId="2" xfId="0" applyFont="1" applyFill="1" applyBorder="1" applyAlignment="1">
      <alignment horizontal="left" vertical="center"/>
    </xf>
    <xf numFmtId="0" fontId="37" fillId="25" borderId="2" xfId="0" applyFont="1" applyFill="1" applyBorder="1" applyAlignment="1">
      <alignment horizontal="center" vertical="center" wrapText="1"/>
    </xf>
    <xf numFmtId="0" fontId="6" fillId="12" borderId="0" xfId="0" applyFont="1" applyFill="1" applyBorder="1" applyAlignment="1">
      <alignment vertical="center"/>
    </xf>
    <xf numFmtId="0" fontId="6" fillId="0" borderId="7" xfId="0" applyFont="1" applyFill="1" applyBorder="1" applyAlignment="1">
      <alignment horizontal="center" vertical="top"/>
    </xf>
    <xf numFmtId="0" fontId="6" fillId="0" borderId="1" xfId="0" applyFont="1" applyFill="1" applyBorder="1" applyAlignment="1">
      <alignment horizontal="left" vertical="top"/>
    </xf>
    <xf numFmtId="0" fontId="6" fillId="0" borderId="3" xfId="0" applyFont="1" applyFill="1" applyBorder="1" applyAlignment="1">
      <alignment horizontal="center" vertical="center"/>
    </xf>
    <xf numFmtId="3" fontId="67" fillId="10" borderId="1" xfId="0" applyNumberFormat="1" applyFont="1" applyFill="1" applyBorder="1" applyAlignment="1">
      <alignment horizontal="center" vertical="center"/>
    </xf>
    <xf numFmtId="0" fontId="68" fillId="12" borderId="0" xfId="0" applyFont="1" applyFill="1" applyBorder="1" applyAlignment="1">
      <alignment horizontal="center" vertical="center"/>
    </xf>
    <xf numFmtId="0" fontId="6" fillId="0" borderId="1" xfId="0" applyFont="1" applyFill="1" applyBorder="1" applyAlignment="1">
      <alignment horizontal="center" vertical="center"/>
    </xf>
    <xf numFmtId="0" fontId="40" fillId="0" borderId="1" xfId="4" applyFont="1" applyFill="1" applyBorder="1" applyAlignment="1">
      <alignment horizontal="center" vertical="center" wrapText="1"/>
    </xf>
    <xf numFmtId="0" fontId="40" fillId="0" borderId="1" xfId="4" applyFont="1" applyFill="1" applyBorder="1" applyAlignment="1">
      <alignment horizontal="left" vertical="top"/>
    </xf>
    <xf numFmtId="0" fontId="6" fillId="0" borderId="8" xfId="0" applyFont="1" applyFill="1" applyBorder="1" applyAlignment="1">
      <alignment horizontal="center" vertical="top"/>
    </xf>
    <xf numFmtId="0" fontId="6" fillId="0" borderId="2" xfId="0" applyFont="1" applyFill="1" applyBorder="1" applyAlignment="1">
      <alignment horizontal="center" vertical="top"/>
    </xf>
    <xf numFmtId="0" fontId="6" fillId="0" borderId="1" xfId="0" applyFont="1" applyFill="1" applyBorder="1" applyAlignment="1">
      <alignment horizontal="center" vertical="top"/>
    </xf>
    <xf numFmtId="0" fontId="6" fillId="0" borderId="1" xfId="0" applyFont="1" applyFill="1" applyBorder="1" applyAlignment="1">
      <alignment horizontal="left" vertical="top" wrapText="1"/>
    </xf>
    <xf numFmtId="0" fontId="6" fillId="0" borderId="15" xfId="0" applyFont="1" applyFill="1" applyBorder="1" applyAlignment="1">
      <alignment horizontal="center" vertical="center"/>
    </xf>
    <xf numFmtId="0" fontId="6" fillId="0" borderId="7" xfId="0" applyFont="1" applyFill="1" applyBorder="1" applyAlignment="1">
      <alignment horizontal="left" vertical="top"/>
    </xf>
    <xf numFmtId="0" fontId="53" fillId="0" borderId="33" xfId="0" applyFont="1" applyFill="1" applyBorder="1" applyAlignment="1">
      <alignment horizontal="left" vertical="top" wrapText="1"/>
    </xf>
    <xf numFmtId="0" fontId="40" fillId="0" borderId="1" xfId="4" applyFont="1" applyFill="1" applyBorder="1" applyAlignment="1">
      <alignment horizontal="left" vertical="top" wrapText="1"/>
    </xf>
    <xf numFmtId="0" fontId="6" fillId="0" borderId="8" xfId="0" applyFont="1" applyFill="1" applyBorder="1" applyAlignment="1">
      <alignment vertical="top"/>
    </xf>
    <xf numFmtId="0" fontId="6" fillId="0" borderId="9" xfId="0" applyFont="1" applyFill="1" applyBorder="1" applyAlignment="1">
      <alignment horizontal="center" vertical="top"/>
    </xf>
    <xf numFmtId="0" fontId="6" fillId="0" borderId="13" xfId="0" applyFont="1" applyFill="1" applyBorder="1" applyAlignment="1">
      <alignment horizontal="center" vertical="top"/>
    </xf>
    <xf numFmtId="0" fontId="6" fillId="0" borderId="13" xfId="0" applyFont="1" applyFill="1" applyBorder="1" applyAlignment="1">
      <alignment vertical="top"/>
    </xf>
    <xf numFmtId="0" fontId="68" fillId="9" borderId="0" xfId="0" applyFont="1" applyFill="1" applyBorder="1" applyAlignment="1">
      <alignment horizontal="center" vertical="center"/>
    </xf>
    <xf numFmtId="0" fontId="40" fillId="17" borderId="1" xfId="4" applyFont="1" applyFill="1" applyBorder="1" applyAlignment="1">
      <alignment horizontal="center" vertical="center" wrapText="1"/>
    </xf>
    <xf numFmtId="0" fontId="40" fillId="17" borderId="1" xfId="4" applyFont="1" applyFill="1" applyBorder="1" applyAlignment="1">
      <alignment horizontal="left" vertical="top" wrapText="1"/>
    </xf>
    <xf numFmtId="0" fontId="6" fillId="9" borderId="0" xfId="0" applyFont="1" applyFill="1" applyAlignment="1">
      <alignment vertical="center"/>
    </xf>
    <xf numFmtId="0" fontId="6" fillId="0" borderId="2" xfId="0" applyFont="1" applyFill="1" applyBorder="1" applyAlignment="1">
      <alignment vertical="top"/>
    </xf>
    <xf numFmtId="0" fontId="40" fillId="12" borderId="17" xfId="0" applyFont="1" applyFill="1" applyBorder="1" applyAlignment="1">
      <alignment horizontal="center" vertical="center" wrapText="1"/>
    </xf>
    <xf numFmtId="0" fontId="68" fillId="12" borderId="17" xfId="0" applyFont="1" applyFill="1" applyBorder="1" applyAlignment="1">
      <alignment horizontal="center" vertical="center"/>
    </xf>
    <xf numFmtId="0" fontId="38" fillId="12" borderId="0" xfId="0" applyFont="1" applyFill="1" applyBorder="1" applyAlignment="1">
      <alignment vertical="center"/>
    </xf>
    <xf numFmtId="0" fontId="6" fillId="12" borderId="0" xfId="0" applyFont="1" applyFill="1" applyAlignment="1">
      <alignment horizontal="right" vertical="center"/>
    </xf>
    <xf numFmtId="0" fontId="6" fillId="26" borderId="1" xfId="0" applyFont="1" applyFill="1" applyBorder="1" applyAlignment="1">
      <alignment horizontal="right" vertical="center"/>
    </xf>
    <xf numFmtId="3" fontId="6" fillId="0" borderId="1" xfId="0" applyNumberFormat="1" applyFont="1" applyFill="1" applyBorder="1" applyAlignment="1">
      <alignment horizontal="right" vertical="center"/>
    </xf>
    <xf numFmtId="3" fontId="6" fillId="16" borderId="1" xfId="0" applyNumberFormat="1" applyFont="1" applyFill="1" applyBorder="1" applyAlignment="1">
      <alignment horizontal="right" vertical="center"/>
    </xf>
    <xf numFmtId="3" fontId="6" fillId="11" borderId="1" xfId="0" applyNumberFormat="1" applyFont="1" applyFill="1" applyBorder="1" applyAlignment="1">
      <alignment horizontal="right" vertical="center"/>
    </xf>
    <xf numFmtId="3" fontId="6" fillId="12" borderId="0" xfId="0" applyNumberFormat="1" applyFont="1" applyFill="1" applyAlignment="1">
      <alignment vertical="center"/>
    </xf>
    <xf numFmtId="0" fontId="6" fillId="9" borderId="0" xfId="0" applyFont="1" applyFill="1" applyBorder="1"/>
    <xf numFmtId="0" fontId="38" fillId="9" borderId="0" xfId="0" applyFont="1" applyFill="1" applyAlignment="1">
      <alignment horizontal="right"/>
    </xf>
    <xf numFmtId="0" fontId="6" fillId="9" borderId="0" xfId="0" applyFont="1" applyFill="1"/>
    <xf numFmtId="0" fontId="6" fillId="9" borderId="0" xfId="0" applyFont="1" applyFill="1" applyAlignment="1">
      <alignment horizontal="right"/>
    </xf>
    <xf numFmtId="0" fontId="60" fillId="27" borderId="0" xfId="0" applyFont="1" applyFill="1"/>
    <xf numFmtId="0" fontId="42" fillId="27" borderId="0" xfId="0" applyFont="1" applyFill="1" applyBorder="1" applyAlignment="1">
      <alignment vertical="center"/>
    </xf>
    <xf numFmtId="0" fontId="43" fillId="27" borderId="0" xfId="0" applyFont="1" applyFill="1" applyBorder="1" applyAlignment="1">
      <alignment vertical="center"/>
    </xf>
    <xf numFmtId="0" fontId="37" fillId="27" borderId="0" xfId="0" applyFont="1" applyFill="1" applyBorder="1" applyAlignment="1">
      <alignment horizontal="center" vertical="center" wrapText="1"/>
    </xf>
    <xf numFmtId="0" fontId="37" fillId="27" borderId="0" xfId="0" applyFont="1" applyFill="1" applyBorder="1" applyAlignment="1">
      <alignment vertical="center" wrapText="1"/>
    </xf>
    <xf numFmtId="0" fontId="41" fillId="27" borderId="0" xfId="4" applyFont="1" applyFill="1" applyBorder="1" applyAlignment="1">
      <alignment horizontal="center" vertical="center" wrapText="1"/>
    </xf>
    <xf numFmtId="0" fontId="6" fillId="9" borderId="0" xfId="0" applyFont="1" applyFill="1" applyBorder="1" applyAlignment="1">
      <alignment vertical="center"/>
    </xf>
    <xf numFmtId="0" fontId="6" fillId="9" borderId="0" xfId="0" applyFont="1" applyFill="1" applyAlignment="1">
      <alignment horizontal="center" vertical="center"/>
    </xf>
    <xf numFmtId="0" fontId="48" fillId="27" borderId="0" xfId="0" applyFont="1" applyFill="1" applyBorder="1"/>
    <xf numFmtId="0" fontId="6" fillId="27" borderId="0" xfId="0" applyFont="1" applyFill="1" applyBorder="1"/>
    <xf numFmtId="0" fontId="6" fillId="9" borderId="19" xfId="0" applyFont="1" applyFill="1" applyBorder="1"/>
    <xf numFmtId="0" fontId="6" fillId="9" borderId="8" xfId="0" applyFont="1" applyFill="1" applyBorder="1"/>
    <xf numFmtId="0" fontId="66" fillId="27" borderId="2" xfId="0" applyFont="1" applyFill="1" applyBorder="1" applyAlignment="1">
      <alignment horizontal="center" vertical="center"/>
    </xf>
    <xf numFmtId="0" fontId="66" fillId="27" borderId="2" xfId="0" applyFont="1" applyFill="1" applyBorder="1" applyAlignment="1">
      <alignment horizontal="left" vertical="center"/>
    </xf>
    <xf numFmtId="0" fontId="66" fillId="27" borderId="10" xfId="0" applyFont="1" applyFill="1" applyBorder="1" applyAlignment="1">
      <alignment horizontal="center" vertical="center"/>
    </xf>
    <xf numFmtId="0" fontId="37" fillId="27" borderId="2" xfId="0" applyFont="1" applyFill="1" applyBorder="1" applyAlignment="1">
      <alignment horizontal="center" vertical="center" wrapText="1"/>
    </xf>
    <xf numFmtId="0" fontId="66" fillId="9" borderId="19" xfId="0" applyFont="1" applyFill="1" applyBorder="1" applyAlignment="1">
      <alignment horizontal="center" vertical="center" wrapText="1"/>
    </xf>
    <xf numFmtId="0" fontId="66" fillId="9" borderId="8" xfId="0" applyFont="1" applyFill="1" applyBorder="1" applyAlignment="1">
      <alignment horizontal="center" vertical="center" wrapText="1"/>
    </xf>
    <xf numFmtId="0" fontId="69" fillId="0" borderId="1" xfId="0" applyFont="1" applyFill="1" applyBorder="1" applyAlignment="1">
      <alignment horizontal="left" vertical="top" wrapText="1"/>
    </xf>
    <xf numFmtId="0" fontId="69" fillId="0" borderId="1" xfId="0" applyFont="1" applyFill="1" applyBorder="1" applyAlignment="1">
      <alignment horizontal="center" vertical="center" wrapText="1"/>
    </xf>
    <xf numFmtId="0" fontId="50" fillId="9" borderId="19" xfId="0" applyFont="1" applyFill="1" applyBorder="1" applyAlignment="1">
      <alignment horizontal="center" vertical="center"/>
    </xf>
    <xf numFmtId="0" fontId="6" fillId="0" borderId="17" xfId="0" applyFont="1" applyFill="1" applyBorder="1" applyAlignment="1">
      <alignment horizontal="center" vertical="top"/>
    </xf>
    <xf numFmtId="0" fontId="50" fillId="9" borderId="8" xfId="0" applyFont="1" applyFill="1" applyBorder="1" applyAlignment="1">
      <alignment horizontal="center" vertical="center"/>
    </xf>
    <xf numFmtId="0" fontId="70" fillId="0" borderId="1" xfId="4" applyFont="1" applyFill="1" applyBorder="1" applyAlignment="1">
      <alignment horizontal="center" vertical="top" wrapText="1"/>
    </xf>
    <xf numFmtId="0" fontId="23" fillId="0" borderId="1" xfId="4" applyFont="1" applyFill="1" applyBorder="1" applyAlignment="1">
      <alignment vertical="top"/>
    </xf>
    <xf numFmtId="0" fontId="6" fillId="0" borderId="0" xfId="0" applyFont="1" applyFill="1" applyBorder="1" applyAlignment="1">
      <alignment horizontal="center" vertical="top"/>
    </xf>
    <xf numFmtId="0" fontId="6" fillId="0" borderId="4" xfId="0" applyFont="1" applyFill="1" applyBorder="1" applyAlignment="1">
      <alignment horizontal="center" vertical="top"/>
    </xf>
    <xf numFmtId="0" fontId="6" fillId="0" borderId="6" xfId="0" applyFont="1" applyFill="1" applyBorder="1" applyAlignment="1">
      <alignment horizontal="center" vertical="top"/>
    </xf>
    <xf numFmtId="0" fontId="6" fillId="0" borderId="16" xfId="0" applyFont="1" applyFill="1" applyBorder="1" applyAlignment="1">
      <alignment horizontal="center" vertical="top"/>
    </xf>
    <xf numFmtId="0" fontId="6" fillId="0" borderId="18" xfId="0" applyFont="1" applyFill="1" applyBorder="1" applyAlignment="1">
      <alignment horizontal="center" vertical="top"/>
    </xf>
    <xf numFmtId="0" fontId="23" fillId="0" borderId="1" xfId="4" applyFont="1" applyFill="1" applyBorder="1" applyAlignment="1">
      <alignment vertical="top" wrapText="1"/>
    </xf>
    <xf numFmtId="0" fontId="6" fillId="0" borderId="11" xfId="0" applyFont="1" applyFill="1" applyBorder="1" applyAlignment="1">
      <alignment horizontal="center" vertical="top"/>
    </xf>
    <xf numFmtId="0" fontId="6" fillId="0" borderId="15" xfId="0" applyFont="1" applyFill="1" applyBorder="1" applyAlignment="1">
      <alignment vertical="top" wrapText="1"/>
    </xf>
    <xf numFmtId="0" fontId="6" fillId="0" borderId="44" xfId="0" applyFont="1" applyFill="1" applyBorder="1" applyAlignment="1">
      <alignment horizontal="center" vertical="top"/>
    </xf>
    <xf numFmtId="0" fontId="6" fillId="0" borderId="19" xfId="0" applyFont="1" applyFill="1" applyBorder="1" applyAlignment="1">
      <alignment vertical="top" wrapText="1"/>
    </xf>
    <xf numFmtId="0" fontId="6" fillId="0" borderId="10" xfId="0" applyFont="1" applyFill="1" applyBorder="1" applyAlignment="1">
      <alignment vertical="top" wrapText="1"/>
    </xf>
    <xf numFmtId="0" fontId="69" fillId="0" borderId="7" xfId="0" applyFont="1" applyFill="1" applyBorder="1" applyAlignment="1">
      <alignment horizontal="center" vertical="center" wrapText="1"/>
    </xf>
    <xf numFmtId="0" fontId="6" fillId="0" borderId="1" xfId="0" applyFont="1" applyFill="1" applyBorder="1"/>
    <xf numFmtId="0" fontId="6" fillId="0" borderId="7" xfId="0" applyFont="1" applyFill="1" applyBorder="1" applyAlignment="1">
      <alignment horizontal="center" vertical="center"/>
    </xf>
    <xf numFmtId="0" fontId="6" fillId="0" borderId="7" xfId="0" applyFont="1" applyFill="1" applyBorder="1" applyAlignment="1">
      <alignment horizontal="left" vertical="top" wrapText="1"/>
    </xf>
    <xf numFmtId="0" fontId="6" fillId="9" borderId="17" xfId="0" applyFont="1" applyFill="1" applyBorder="1"/>
    <xf numFmtId="3" fontId="40" fillId="16" borderId="1" xfId="0" applyNumberFormat="1" applyFont="1" applyFill="1" applyBorder="1" applyAlignment="1">
      <alignment horizontal="right" vertical="center"/>
    </xf>
    <xf numFmtId="3" fontId="6" fillId="0" borderId="7" xfId="0" applyNumberFormat="1" applyFont="1" applyFill="1" applyBorder="1" applyAlignment="1">
      <alignment horizontal="right" vertical="center"/>
    </xf>
    <xf numFmtId="3" fontId="23" fillId="0" borderId="1" xfId="4" applyNumberFormat="1" applyFont="1" applyFill="1" applyBorder="1" applyAlignment="1" applyProtection="1">
      <alignment horizontal="right" vertical="center" wrapText="1"/>
      <protection locked="0"/>
    </xf>
    <xf numFmtId="3" fontId="23" fillId="0" borderId="1" xfId="4" applyNumberFormat="1" applyFont="1" applyFill="1" applyBorder="1" applyAlignment="1">
      <alignment horizontal="right" vertical="center" wrapText="1"/>
    </xf>
    <xf numFmtId="3" fontId="6" fillId="11" borderId="1" xfId="0" applyNumberFormat="1" applyFont="1" applyFill="1" applyBorder="1" applyAlignment="1">
      <alignment horizontal="right"/>
    </xf>
    <xf numFmtId="0" fontId="6" fillId="0" borderId="1" xfId="0" applyFont="1" applyFill="1" applyBorder="1" applyAlignment="1">
      <alignment vertical="top"/>
    </xf>
    <xf numFmtId="3" fontId="9" fillId="9" borderId="45" xfId="0" applyNumberFormat="1" applyFont="1" applyFill="1" applyBorder="1" applyAlignment="1">
      <alignment horizontal="right"/>
    </xf>
    <xf numFmtId="3" fontId="53" fillId="17" borderId="1" xfId="0" applyNumberFormat="1" applyFont="1" applyFill="1" applyBorder="1" applyAlignment="1">
      <alignment horizontal="right" vertical="center"/>
    </xf>
    <xf numFmtId="3" fontId="6" fillId="17" borderId="1" xfId="0" applyNumberFormat="1" applyFont="1" applyFill="1" applyBorder="1" applyAlignment="1">
      <alignment horizontal="right" vertical="center"/>
    </xf>
    <xf numFmtId="3" fontId="14" fillId="17" borderId="1" xfId="0" applyNumberFormat="1" applyFont="1" applyFill="1" applyBorder="1" applyAlignment="1">
      <alignment horizontal="right" vertical="center"/>
    </xf>
    <xf numFmtId="0" fontId="6" fillId="0" borderId="2" xfId="0" applyFont="1" applyFill="1" applyBorder="1" applyAlignment="1">
      <alignment horizontal="left" vertical="top" wrapText="1"/>
    </xf>
    <xf numFmtId="0" fontId="6" fillId="0" borderId="2" xfId="0" applyFont="1" applyFill="1" applyBorder="1" applyAlignment="1">
      <alignment horizontal="center" vertical="center"/>
    </xf>
    <xf numFmtId="0" fontId="6" fillId="0" borderId="8" xfId="0" applyFont="1" applyFill="1" applyBorder="1" applyAlignment="1">
      <alignment horizontal="left" vertical="top" wrapText="1"/>
    </xf>
    <xf numFmtId="0" fontId="6" fillId="0" borderId="8" xfId="0" applyFont="1" applyFill="1" applyBorder="1" applyAlignment="1">
      <alignment horizontal="center" vertical="center"/>
    </xf>
    <xf numFmtId="0" fontId="70" fillId="0" borderId="1" xfId="4" applyFont="1" applyFill="1" applyBorder="1" applyAlignment="1">
      <alignment horizontal="center" vertical="center" wrapText="1"/>
    </xf>
    <xf numFmtId="0" fontId="6" fillId="0" borderId="14"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2" xfId="0" applyFont="1" applyFill="1" applyBorder="1" applyAlignment="1">
      <alignment horizontal="center" vertical="center"/>
    </xf>
    <xf numFmtId="0" fontId="49" fillId="28" borderId="2" xfId="0" applyFont="1" applyFill="1" applyBorder="1" applyAlignment="1">
      <alignment horizontal="center" vertical="center" wrapText="1"/>
    </xf>
    <xf numFmtId="0" fontId="21" fillId="28" borderId="10" xfId="0" applyFont="1" applyFill="1" applyBorder="1" applyAlignment="1">
      <alignment horizontal="center" vertical="center"/>
    </xf>
    <xf numFmtId="0" fontId="21" fillId="28" borderId="2" xfId="0" applyFont="1" applyFill="1" applyBorder="1" applyAlignment="1">
      <alignment horizontal="left" vertical="center"/>
    </xf>
    <xf numFmtId="0" fontId="21" fillId="28" borderId="2" xfId="0" applyFont="1" applyFill="1" applyBorder="1" applyAlignment="1">
      <alignment horizontal="center" vertical="center"/>
    </xf>
    <xf numFmtId="0" fontId="40" fillId="28" borderId="17" xfId="0" applyFont="1" applyFill="1" applyBorder="1"/>
    <xf numFmtId="0" fontId="45" fillId="28" borderId="17" xfId="0" applyFont="1" applyFill="1" applyBorder="1"/>
    <xf numFmtId="0" fontId="42" fillId="28" borderId="0" xfId="0" applyFont="1" applyFill="1" applyBorder="1" applyAlignment="1">
      <alignment vertical="center"/>
    </xf>
    <xf numFmtId="0" fontId="41" fillId="28" borderId="0" xfId="4" applyFont="1" applyFill="1" applyBorder="1" applyAlignment="1">
      <alignment horizontal="center" vertical="center" wrapText="1"/>
    </xf>
    <xf numFmtId="0" fontId="43" fillId="28" borderId="0" xfId="0" applyFont="1" applyFill="1" applyBorder="1" applyAlignment="1">
      <alignment vertical="center"/>
    </xf>
    <xf numFmtId="0" fontId="37" fillId="28" borderId="0" xfId="0" applyFont="1" applyFill="1" applyBorder="1" applyAlignment="1">
      <alignment vertical="center" wrapText="1"/>
    </xf>
    <xf numFmtId="0" fontId="37" fillId="28" borderId="0" xfId="0" applyFont="1" applyFill="1" applyBorder="1" applyAlignment="1">
      <alignment horizontal="center" vertical="center" wrapText="1"/>
    </xf>
    <xf numFmtId="0" fontId="41" fillId="28" borderId="0" xfId="0" applyFont="1" applyFill="1"/>
    <xf numFmtId="0" fontId="40" fillId="28" borderId="16" xfId="0" applyFont="1" applyFill="1" applyBorder="1"/>
    <xf numFmtId="0" fontId="60" fillId="29" borderId="0" xfId="0" applyFont="1" applyFill="1"/>
    <xf numFmtId="0" fontId="42" fillId="29" borderId="0" xfId="0" applyFont="1" applyFill="1" applyBorder="1" applyAlignment="1">
      <alignment vertical="center"/>
    </xf>
    <xf numFmtId="0" fontId="43" fillId="29" borderId="0" xfId="0" applyFont="1" applyFill="1" applyBorder="1" applyAlignment="1">
      <alignment vertical="center"/>
    </xf>
    <xf numFmtId="0" fontId="37" fillId="29" borderId="0" xfId="0" applyFont="1" applyFill="1" applyBorder="1" applyAlignment="1">
      <alignment horizontal="center" vertical="center" wrapText="1"/>
    </xf>
    <xf numFmtId="0" fontId="37" fillId="29" borderId="0" xfId="0" applyFont="1" applyFill="1" applyBorder="1" applyAlignment="1">
      <alignment vertical="center" wrapText="1"/>
    </xf>
    <xf numFmtId="0" fontId="41" fillId="29" borderId="0" xfId="4" applyFont="1" applyFill="1" applyBorder="1" applyAlignment="1">
      <alignment horizontal="center" vertical="center" wrapText="1"/>
    </xf>
    <xf numFmtId="0" fontId="71" fillId="12" borderId="0" xfId="0" applyFont="1" applyFill="1" applyAlignment="1">
      <alignment vertical="center"/>
    </xf>
    <xf numFmtId="0" fontId="5" fillId="12" borderId="0" xfId="0" applyFont="1" applyFill="1" applyAlignment="1">
      <alignment vertical="center"/>
    </xf>
    <xf numFmtId="0" fontId="5" fillId="12" borderId="0" xfId="0" applyFont="1" applyFill="1" applyAlignment="1">
      <alignment horizontal="center" vertical="center"/>
    </xf>
    <xf numFmtId="0" fontId="0" fillId="12" borderId="0" xfId="0" applyFont="1" applyFill="1" applyAlignment="1">
      <alignment vertical="center"/>
    </xf>
    <xf numFmtId="0" fontId="37" fillId="29" borderId="2" xfId="0" applyFont="1" applyFill="1" applyBorder="1" applyAlignment="1">
      <alignment horizontal="center" vertical="center"/>
    </xf>
    <xf numFmtId="0" fontId="37" fillId="29" borderId="2" xfId="0" applyFont="1" applyFill="1" applyBorder="1" applyAlignment="1">
      <alignment horizontal="left" vertical="center"/>
    </xf>
    <xf numFmtId="0" fontId="37" fillId="29" borderId="2" xfId="0" applyFont="1" applyFill="1" applyBorder="1" applyAlignment="1">
      <alignment horizontal="center" vertical="center" wrapText="1"/>
    </xf>
    <xf numFmtId="0" fontId="5" fillId="12" borderId="0" xfId="0" applyFont="1" applyFill="1" applyBorder="1" applyAlignment="1">
      <alignment vertical="center"/>
    </xf>
    <xf numFmtId="0" fontId="5" fillId="0" borderId="7" xfId="0" applyFont="1" applyFill="1" applyBorder="1" applyAlignment="1">
      <alignment horizontal="center" vertical="top"/>
    </xf>
    <xf numFmtId="0" fontId="5" fillId="0" borderId="1" xfId="0" applyFont="1" applyFill="1" applyBorder="1" applyAlignment="1">
      <alignment horizontal="left" vertical="top"/>
    </xf>
    <xf numFmtId="0" fontId="5" fillId="0" borderId="3" xfId="0" applyFont="1" applyFill="1" applyBorder="1" applyAlignment="1">
      <alignment horizontal="center"/>
    </xf>
    <xf numFmtId="0" fontId="5" fillId="0" borderId="1" xfId="0" applyFont="1" applyFill="1" applyBorder="1" applyAlignment="1">
      <alignment horizontal="center" vertical="center"/>
    </xf>
    <xf numFmtId="0" fontId="23" fillId="0" borderId="1" xfId="4" applyFont="1" applyFill="1" applyBorder="1" applyAlignment="1">
      <alignment horizontal="center" vertical="center" wrapText="1"/>
    </xf>
    <xf numFmtId="0" fontId="5" fillId="12" borderId="0" xfId="0" applyFont="1" applyFill="1"/>
    <xf numFmtId="0" fontId="5" fillId="0" borderId="8" xfId="0" applyFont="1" applyFill="1" applyBorder="1" applyAlignment="1">
      <alignment horizontal="center" vertical="top"/>
    </xf>
    <xf numFmtId="0" fontId="5" fillId="0" borderId="2" xfId="0" applyFont="1" applyFill="1" applyBorder="1" applyAlignment="1">
      <alignment horizontal="center" vertical="top"/>
    </xf>
    <xf numFmtId="0" fontId="5" fillId="0" borderId="1" xfId="0" applyFont="1" applyFill="1" applyBorder="1" applyAlignment="1">
      <alignment horizontal="center" vertical="top"/>
    </xf>
    <xf numFmtId="0" fontId="5" fillId="0" borderId="1" xfId="0" applyFont="1" applyFill="1" applyBorder="1"/>
    <xf numFmtId="0" fontId="5" fillId="0" borderId="15" xfId="0" applyFont="1" applyFill="1" applyBorder="1" applyAlignment="1">
      <alignment horizontal="center" vertical="center"/>
    </xf>
    <xf numFmtId="0" fontId="5" fillId="0" borderId="7" xfId="0" applyFont="1" applyFill="1" applyBorder="1" applyAlignment="1">
      <alignment horizontal="left" vertical="top"/>
    </xf>
    <xf numFmtId="0" fontId="5" fillId="0" borderId="3" xfId="0" applyFont="1" applyFill="1" applyBorder="1" applyAlignment="1">
      <alignment horizontal="center" vertical="center"/>
    </xf>
    <xf numFmtId="0" fontId="15" fillId="0" borderId="33" xfId="0" applyFont="1" applyFill="1" applyBorder="1" applyAlignment="1">
      <alignment horizontal="left" vertical="top" wrapText="1"/>
    </xf>
    <xf numFmtId="0" fontId="23" fillId="0" borderId="1" xfId="4" applyFont="1" applyFill="1" applyBorder="1" applyAlignment="1">
      <alignment horizontal="center" vertical="center"/>
    </xf>
    <xf numFmtId="0" fontId="15" fillId="0" borderId="7" xfId="0" applyFont="1" applyFill="1" applyBorder="1" applyAlignment="1">
      <alignment horizontal="left" vertical="top" wrapText="1"/>
    </xf>
    <xf numFmtId="0" fontId="72" fillId="0" borderId="15" xfId="0" applyFont="1" applyFill="1" applyBorder="1" applyAlignment="1">
      <alignment horizontal="center" vertical="center" wrapText="1"/>
    </xf>
    <xf numFmtId="0" fontId="23" fillId="0" borderId="1" xfId="4" applyFont="1" applyFill="1" applyBorder="1" applyAlignment="1">
      <alignment horizontal="left" vertical="top" wrapText="1"/>
    </xf>
    <xf numFmtId="0" fontId="72" fillId="0" borderId="37" xfId="0" applyFont="1" applyFill="1" applyBorder="1" applyAlignment="1">
      <alignment horizontal="center" vertical="center" wrapText="1"/>
    </xf>
    <xf numFmtId="0" fontId="5" fillId="0" borderId="8" xfId="0" applyFont="1" applyFill="1" applyBorder="1" applyAlignment="1">
      <alignment vertical="top"/>
    </xf>
    <xf numFmtId="0" fontId="5" fillId="0" borderId="12" xfId="0" applyFont="1" applyFill="1" applyBorder="1" applyAlignment="1">
      <alignment vertical="top"/>
    </xf>
    <xf numFmtId="0" fontId="5" fillId="0" borderId="9" xfId="0" applyFont="1" applyFill="1" applyBorder="1" applyAlignment="1">
      <alignment horizontal="center" vertical="top"/>
    </xf>
    <xf numFmtId="0" fontId="5" fillId="0" borderId="13" xfId="0" applyFont="1" applyFill="1" applyBorder="1" applyAlignment="1">
      <alignment vertical="top"/>
    </xf>
    <xf numFmtId="0" fontId="15" fillId="0" borderId="1" xfId="0" applyFont="1" applyFill="1" applyBorder="1" applyAlignment="1">
      <alignment horizontal="left" vertical="top" wrapText="1"/>
    </xf>
    <xf numFmtId="0" fontId="72" fillId="0" borderId="1" xfId="0" applyFont="1" applyFill="1" applyBorder="1" applyAlignment="1">
      <alignment horizontal="center" vertical="center"/>
    </xf>
    <xf numFmtId="0" fontId="5" fillId="0" borderId="1" xfId="0" applyFont="1" applyFill="1" applyBorder="1" applyAlignment="1">
      <alignment horizontal="left" vertical="top" wrapText="1"/>
    </xf>
    <xf numFmtId="0" fontId="5" fillId="0" borderId="1" xfId="0" applyFont="1" applyFill="1" applyBorder="1" applyAlignment="1">
      <alignment vertical="top"/>
    </xf>
    <xf numFmtId="0" fontId="5" fillId="0" borderId="2" xfId="0" applyFont="1" applyFill="1" applyBorder="1" applyAlignment="1">
      <alignment vertical="top"/>
    </xf>
    <xf numFmtId="0" fontId="15" fillId="0" borderId="3" xfId="0" applyFont="1" applyFill="1" applyBorder="1" applyAlignment="1">
      <alignment horizontal="center" vertical="center" wrapText="1"/>
    </xf>
    <xf numFmtId="0" fontId="5" fillId="0" borderId="1" xfId="0" applyFont="1" applyFill="1" applyBorder="1" applyAlignment="1">
      <alignment vertical="top" wrapText="1"/>
    </xf>
    <xf numFmtId="0" fontId="50" fillId="12" borderId="0" xfId="0" applyFont="1" applyFill="1" applyBorder="1" applyAlignment="1">
      <alignment horizontal="center" vertical="center"/>
    </xf>
    <xf numFmtId="0" fontId="5" fillId="12" borderId="0" xfId="0" applyFont="1" applyFill="1" applyAlignment="1">
      <alignment horizontal="right"/>
    </xf>
    <xf numFmtId="0" fontId="5" fillId="12" borderId="0" xfId="0" applyFont="1" applyFill="1" applyBorder="1"/>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2" xfId="0" applyFont="1" applyFill="1" applyBorder="1" applyAlignment="1">
      <alignment vertical="top" wrapText="1"/>
    </xf>
    <xf numFmtId="3" fontId="5" fillId="11" borderId="1" xfId="0" applyNumberFormat="1" applyFont="1" applyFill="1" applyBorder="1" applyAlignment="1">
      <alignment horizontal="right" vertical="center"/>
    </xf>
    <xf numFmtId="3" fontId="5" fillId="16" borderId="1" xfId="0" applyNumberFormat="1" applyFont="1" applyFill="1" applyBorder="1" applyAlignment="1">
      <alignment horizontal="right" vertical="center"/>
    </xf>
    <xf numFmtId="3" fontId="5" fillId="0" borderId="1" xfId="0" applyNumberFormat="1" applyFont="1" applyFill="1" applyBorder="1" applyAlignment="1">
      <alignment horizontal="right" vertical="center"/>
    </xf>
    <xf numFmtId="3" fontId="58" fillId="9" borderId="21" xfId="0" applyNumberFormat="1" applyFont="1" applyFill="1" applyBorder="1" applyAlignment="1">
      <alignment horizontal="right"/>
    </xf>
    <xf numFmtId="0" fontId="5" fillId="9" borderId="0" xfId="0" applyFont="1" applyFill="1" applyAlignment="1">
      <alignment vertical="center"/>
    </xf>
    <xf numFmtId="0" fontId="4" fillId="9" borderId="0" xfId="0" applyFont="1" applyFill="1"/>
    <xf numFmtId="0" fontId="57" fillId="9" borderId="0" xfId="0" applyFont="1" applyFill="1" applyAlignment="1">
      <alignment horizontal="right"/>
    </xf>
    <xf numFmtId="3" fontId="57" fillId="0" borderId="0" xfId="0" applyNumberFormat="1" applyFont="1" applyFill="1" applyAlignment="1">
      <alignment vertical="top"/>
    </xf>
    <xf numFmtId="3" fontId="44" fillId="0" borderId="1" xfId="0" applyNumberFormat="1" applyFont="1" applyFill="1" applyBorder="1" applyAlignment="1">
      <alignment horizontal="right" vertical="center"/>
    </xf>
    <xf numFmtId="0" fontId="73" fillId="14" borderId="2" xfId="0" applyFont="1" applyFill="1" applyBorder="1" applyAlignment="1">
      <alignment horizontal="right" vertical="center" wrapText="1"/>
    </xf>
    <xf numFmtId="3" fontId="7" fillId="9" borderId="0" xfId="0" applyNumberFormat="1" applyFont="1" applyFill="1" applyBorder="1"/>
    <xf numFmtId="3" fontId="7" fillId="9" borderId="0" xfId="0" applyNumberFormat="1" applyFont="1" applyFill="1"/>
    <xf numFmtId="0" fontId="53" fillId="10" borderId="7" xfId="0" applyFont="1" applyFill="1" applyBorder="1" applyAlignment="1">
      <alignment vertical="center" wrapText="1"/>
    </xf>
    <xf numFmtId="3" fontId="14" fillId="9" borderId="0" xfId="0" applyNumberFormat="1" applyFont="1" applyFill="1"/>
    <xf numFmtId="0" fontId="50" fillId="22" borderId="0" xfId="0" applyFont="1" applyFill="1" applyAlignment="1">
      <alignment horizontal="right"/>
    </xf>
    <xf numFmtId="3" fontId="58" fillId="22" borderId="28" xfId="7" applyNumberFormat="1" applyFont="1" applyFill="1" applyBorder="1" applyAlignment="1">
      <alignment vertical="center" wrapText="1"/>
    </xf>
    <xf numFmtId="0" fontId="3" fillId="9" borderId="0" xfId="0" applyFont="1" applyFill="1" applyAlignment="1">
      <alignment horizontal="right"/>
    </xf>
    <xf numFmtId="0" fontId="68" fillId="21" borderId="0" xfId="0" applyFont="1" applyFill="1"/>
    <xf numFmtId="3" fontId="77" fillId="0" borderId="0" xfId="0" applyNumberFormat="1" applyFont="1" applyFill="1"/>
    <xf numFmtId="0" fontId="76" fillId="9" borderId="0" xfId="0" applyFont="1" applyFill="1"/>
    <xf numFmtId="0" fontId="50" fillId="9" borderId="0" xfId="0" applyFont="1" applyFill="1"/>
    <xf numFmtId="3" fontId="0" fillId="9" borderId="0" xfId="0" applyNumberFormat="1" applyFill="1"/>
    <xf numFmtId="0" fontId="80" fillId="9" borderId="0" xfId="15" applyFill="1" applyAlignment="1" applyProtection="1"/>
    <xf numFmtId="0" fontId="81" fillId="9" borderId="0" xfId="0" applyFont="1" applyFill="1" applyAlignment="1">
      <alignment vertical="top" wrapText="1"/>
    </xf>
    <xf numFmtId="0" fontId="81" fillId="9" borderId="0" xfId="0" applyFont="1" applyFill="1"/>
    <xf numFmtId="3" fontId="81" fillId="9" borderId="0" xfId="0" applyNumberFormat="1" applyFont="1" applyFill="1" applyAlignment="1">
      <alignment horizontal="right"/>
    </xf>
    <xf numFmtId="0" fontId="0" fillId="9" borderId="0" xfId="0" applyFill="1" applyAlignment="1">
      <alignment vertical="top" wrapText="1"/>
    </xf>
    <xf numFmtId="0" fontId="83" fillId="9" borderId="0" xfId="0" applyFont="1" applyFill="1" applyAlignment="1">
      <alignment vertical="top"/>
    </xf>
    <xf numFmtId="0" fontId="76" fillId="9" borderId="0" xfId="0" applyFont="1" applyFill="1" applyAlignment="1">
      <alignment horizontal="right"/>
    </xf>
    <xf numFmtId="0" fontId="78" fillId="9" borderId="0" xfId="0" applyFont="1" applyFill="1"/>
    <xf numFmtId="0" fontId="2" fillId="9" borderId="0" xfId="0" applyFont="1" applyFill="1"/>
    <xf numFmtId="0" fontId="2" fillId="9" borderId="0" xfId="0" applyFont="1" applyFill="1" applyBorder="1"/>
    <xf numFmtId="2" fontId="86" fillId="9" borderId="0" xfId="0" applyNumberFormat="1" applyFont="1" applyFill="1" applyBorder="1" applyAlignment="1">
      <alignment horizontal="right" vertical="center"/>
    </xf>
    <xf numFmtId="1" fontId="85" fillId="9" borderId="0" xfId="0" applyNumberFormat="1" applyFont="1" applyFill="1"/>
    <xf numFmtId="0" fontId="84" fillId="9" borderId="0" xfId="0" applyFont="1" applyFill="1" applyBorder="1" applyAlignment="1">
      <alignment horizontal="right"/>
    </xf>
    <xf numFmtId="0" fontId="79" fillId="9" borderId="46" xfId="0" applyFont="1" applyFill="1" applyBorder="1" applyAlignment="1">
      <alignment horizontal="right"/>
    </xf>
    <xf numFmtId="3" fontId="77" fillId="0" borderId="52" xfId="0" applyNumberFormat="1" applyFont="1" applyFill="1" applyBorder="1" applyAlignment="1">
      <alignment horizontal="center"/>
    </xf>
    <xf numFmtId="3" fontId="77" fillId="0" borderId="0" xfId="0" applyNumberFormat="1" applyFont="1" applyFill="1" applyBorder="1" applyAlignment="1">
      <alignment horizontal="center"/>
    </xf>
    <xf numFmtId="0" fontId="77" fillId="0" borderId="53" xfId="0" applyFont="1" applyFill="1" applyBorder="1" applyAlignment="1">
      <alignment horizontal="center"/>
    </xf>
    <xf numFmtId="0" fontId="77" fillId="0" borderId="0" xfId="0" applyFont="1" applyFill="1" applyBorder="1" applyAlignment="1">
      <alignment horizontal="center"/>
    </xf>
    <xf numFmtId="3" fontId="77" fillId="0" borderId="53" xfId="0" applyNumberFormat="1" applyFont="1" applyFill="1" applyBorder="1" applyAlignment="1">
      <alignment horizontal="center"/>
    </xf>
    <xf numFmtId="0" fontId="79" fillId="9" borderId="54" xfId="0" applyFont="1" applyFill="1" applyBorder="1"/>
    <xf numFmtId="0" fontId="79" fillId="9" borderId="50" xfId="0" applyFont="1" applyFill="1" applyBorder="1" applyAlignment="1">
      <alignment horizontal="center"/>
    </xf>
    <xf numFmtId="0" fontId="79" fillId="9" borderId="50" xfId="0" applyFont="1" applyFill="1" applyBorder="1" applyAlignment="1">
      <alignment horizontal="right"/>
    </xf>
    <xf numFmtId="0" fontId="81" fillId="9" borderId="52" xfId="0" applyFont="1" applyFill="1" applyBorder="1" applyAlignment="1">
      <alignment horizontal="right"/>
    </xf>
    <xf numFmtId="0" fontId="81" fillId="9" borderId="0" xfId="0" applyFont="1" applyFill="1" applyBorder="1" applyAlignment="1">
      <alignment horizontal="right"/>
    </xf>
    <xf numFmtId="0" fontId="81" fillId="9" borderId="53" xfId="0" applyFont="1" applyFill="1" applyBorder="1" applyAlignment="1">
      <alignment horizontal="right"/>
    </xf>
    <xf numFmtId="0" fontId="81" fillId="9" borderId="52" xfId="0" applyFont="1" applyFill="1" applyBorder="1" applyAlignment="1">
      <alignment vertical="center" wrapText="1"/>
    </xf>
    <xf numFmtId="0" fontId="81" fillId="9" borderId="0" xfId="0" applyFont="1" applyFill="1" applyBorder="1" applyAlignment="1">
      <alignment vertical="center" wrapText="1"/>
    </xf>
    <xf numFmtId="0" fontId="81" fillId="9" borderId="53" xfId="0" applyFont="1" applyFill="1" applyBorder="1" applyAlignment="1">
      <alignment vertical="center" wrapText="1"/>
    </xf>
    <xf numFmtId="0" fontId="79" fillId="9" borderId="0" xfId="0" applyFont="1" applyFill="1" applyBorder="1" applyAlignment="1">
      <alignment horizontal="right"/>
    </xf>
    <xf numFmtId="0" fontId="87" fillId="9" borderId="0" xfId="0" applyFont="1" applyFill="1" applyAlignment="1">
      <alignment horizontal="right"/>
    </xf>
    <xf numFmtId="0" fontId="45" fillId="4" borderId="15" xfId="4" applyFont="1" applyFill="1" applyBorder="1" applyAlignment="1">
      <alignment horizontal="left" vertical="center" wrapText="1"/>
    </xf>
    <xf numFmtId="0" fontId="0" fillId="0" borderId="16" xfId="0" applyBorder="1"/>
    <xf numFmtId="0" fontId="45" fillId="14" borderId="15" xfId="4" applyFont="1" applyFill="1" applyBorder="1" applyAlignment="1">
      <alignment horizontal="center" vertical="center" wrapText="1"/>
    </xf>
    <xf numFmtId="0" fontId="0" fillId="0" borderId="17" xfId="0" applyBorder="1"/>
    <xf numFmtId="0" fontId="14" fillId="0" borderId="7" xfId="0" applyFont="1" applyFill="1" applyBorder="1" applyAlignment="1">
      <alignment horizontal="left" vertical="top" wrapText="1"/>
    </xf>
    <xf numFmtId="0" fontId="14" fillId="0" borderId="2" xfId="0" applyFont="1" applyFill="1" applyBorder="1" applyAlignment="1">
      <alignment horizontal="left" vertical="top" wrapText="1"/>
    </xf>
    <xf numFmtId="0" fontId="45" fillId="8" borderId="15" xfId="0" applyFont="1" applyFill="1" applyBorder="1" applyAlignment="1">
      <alignment horizontal="center" vertical="center" wrapText="1"/>
    </xf>
    <xf numFmtId="0" fontId="47" fillId="8" borderId="17" xfId="0" applyFont="1" applyFill="1" applyBorder="1"/>
    <xf numFmtId="0" fontId="47" fillId="8" borderId="16" xfId="0" applyFont="1" applyFill="1" applyBorder="1"/>
    <xf numFmtId="0" fontId="48" fillId="13" borderId="15" xfId="0" applyFont="1" applyFill="1" applyBorder="1" applyAlignment="1">
      <alignment horizontal="left" vertical="center" wrapText="1"/>
    </xf>
    <xf numFmtId="0" fontId="48" fillId="13" borderId="15" xfId="0" applyFont="1" applyFill="1" applyBorder="1" applyAlignment="1">
      <alignment horizontal="center" vertical="center" wrapText="1"/>
    </xf>
    <xf numFmtId="0" fontId="48" fillId="13" borderId="17" xfId="0" applyFont="1" applyFill="1" applyBorder="1" applyAlignment="1">
      <alignment horizontal="center" vertical="center" wrapText="1"/>
    </xf>
    <xf numFmtId="0" fontId="48" fillId="13" borderId="16" xfId="0" applyFont="1" applyFill="1" applyBorder="1" applyAlignment="1">
      <alignment horizontal="center" vertical="center" wrapText="1"/>
    </xf>
    <xf numFmtId="0" fontId="48" fillId="29" borderId="15" xfId="0" applyFont="1" applyFill="1" applyBorder="1" applyAlignment="1">
      <alignment horizontal="left" vertical="center"/>
    </xf>
    <xf numFmtId="0" fontId="0" fillId="29" borderId="17" xfId="0" applyFill="1" applyBorder="1"/>
    <xf numFmtId="0" fontId="0" fillId="29" borderId="16" xfId="0" applyFill="1" applyBorder="1"/>
    <xf numFmtId="0" fontId="48" fillId="29" borderId="15" xfId="0" applyFont="1" applyFill="1" applyBorder="1" applyAlignment="1">
      <alignment horizontal="center" vertical="center" wrapText="1"/>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7" xfId="0" applyFont="1" applyFill="1" applyBorder="1" applyAlignment="1">
      <alignment horizontal="left" wrapText="1"/>
    </xf>
    <xf numFmtId="0" fontId="5" fillId="0" borderId="2" xfId="0" applyFont="1" applyFill="1" applyBorder="1" applyAlignment="1">
      <alignment horizontal="left" wrapText="1"/>
    </xf>
    <xf numFmtId="0" fontId="6" fillId="0" borderId="7" xfId="0" applyFont="1" applyFill="1" applyBorder="1" applyAlignment="1">
      <alignment horizontal="left" vertical="top" wrapText="1"/>
    </xf>
    <xf numFmtId="0" fontId="6" fillId="0" borderId="2" xfId="0" applyFont="1" applyFill="1" applyBorder="1" applyAlignment="1">
      <alignment horizontal="left" vertical="top" wrapText="1"/>
    </xf>
    <xf numFmtId="0" fontId="45" fillId="28" borderId="15" xfId="0" applyFont="1" applyFill="1" applyBorder="1" applyAlignment="1">
      <alignment horizontal="center" vertical="center" wrapText="1"/>
    </xf>
    <xf numFmtId="0" fontId="47" fillId="28" borderId="17" xfId="0" applyFont="1" applyFill="1" applyBorder="1"/>
    <xf numFmtId="0" fontId="47" fillId="28" borderId="16" xfId="0" applyFont="1" applyFill="1" applyBorder="1"/>
    <xf numFmtId="0" fontId="48" fillId="25" borderId="15" xfId="0" applyFont="1" applyFill="1" applyBorder="1" applyAlignment="1">
      <alignment horizontal="left" vertical="center"/>
    </xf>
    <xf numFmtId="0" fontId="48" fillId="25" borderId="15" xfId="0" applyFont="1" applyFill="1" applyBorder="1" applyAlignment="1">
      <alignment horizontal="center" vertical="center" wrapText="1"/>
    </xf>
    <xf numFmtId="0" fontId="6" fillId="0" borderId="8" xfId="0" applyFont="1" applyFill="1" applyBorder="1" applyAlignment="1">
      <alignment horizontal="left" vertical="top" wrapText="1"/>
    </xf>
    <xf numFmtId="0" fontId="53" fillId="0" borderId="20" xfId="0" applyFont="1" applyFill="1" applyBorder="1" applyAlignment="1">
      <alignment horizontal="center" vertical="top"/>
    </xf>
    <xf numFmtId="0" fontId="53" fillId="0" borderId="18" xfId="0" applyFont="1" applyFill="1" applyBorder="1" applyAlignment="1">
      <alignment horizontal="center" vertical="top"/>
    </xf>
    <xf numFmtId="0" fontId="53" fillId="0" borderId="11" xfId="0" applyFont="1" applyFill="1" applyBorder="1" applyAlignment="1">
      <alignment horizontal="center" vertical="top"/>
    </xf>
    <xf numFmtId="0" fontId="53" fillId="0" borderId="7" xfId="0" applyFont="1" applyFill="1" applyBorder="1" applyAlignment="1">
      <alignment horizontal="left" vertical="top" wrapText="1"/>
    </xf>
    <xf numFmtId="0" fontId="53" fillId="0" borderId="8" xfId="0" applyFont="1" applyFill="1" applyBorder="1" applyAlignment="1">
      <alignment horizontal="left" vertical="top" wrapText="1"/>
    </xf>
    <xf numFmtId="0" fontId="53" fillId="0" borderId="2" xfId="0" applyFont="1" applyFill="1" applyBorder="1" applyAlignment="1">
      <alignment horizontal="left" vertical="top" wrapText="1"/>
    </xf>
    <xf numFmtId="0" fontId="31" fillId="7" borderId="15" xfId="0" applyFont="1" applyFill="1" applyBorder="1" applyAlignment="1">
      <alignment horizontal="center" vertical="center" wrapText="1"/>
    </xf>
    <xf numFmtId="0" fontId="0" fillId="7" borderId="17" xfId="0" applyFill="1" applyBorder="1"/>
    <xf numFmtId="0" fontId="0" fillId="7" borderId="16" xfId="0" applyFill="1" applyBorder="1"/>
    <xf numFmtId="0" fontId="31" fillId="3" borderId="15" xfId="0" applyFont="1" applyFill="1" applyBorder="1" applyAlignment="1">
      <alignment horizontal="left" vertical="center" wrapText="1"/>
    </xf>
    <xf numFmtId="0" fontId="32" fillId="4" borderId="15" xfId="4" applyFont="1" applyFill="1" applyBorder="1" applyAlignment="1">
      <alignment horizontal="left" vertical="center" wrapText="1"/>
    </xf>
    <xf numFmtId="0" fontId="32" fillId="5" borderId="15" xfId="4" applyFont="1" applyFill="1" applyBorder="1" applyAlignment="1">
      <alignment horizontal="center" vertical="center" wrapText="1"/>
    </xf>
    <xf numFmtId="0" fontId="31" fillId="3" borderId="15" xfId="0" applyFont="1" applyFill="1" applyBorder="1" applyAlignment="1">
      <alignment horizontal="center" vertical="center" wrapText="1"/>
    </xf>
    <xf numFmtId="0" fontId="31" fillId="3" borderId="17" xfId="0" applyFont="1" applyFill="1" applyBorder="1" applyAlignment="1">
      <alignment horizontal="center" vertical="center" wrapText="1"/>
    </xf>
    <xf numFmtId="0" fontId="31" fillId="3" borderId="16" xfId="0" applyFont="1" applyFill="1" applyBorder="1" applyAlignment="1">
      <alignment horizontal="center" vertical="center" wrapText="1"/>
    </xf>
    <xf numFmtId="0" fontId="48" fillId="27" borderId="15" xfId="0" applyFont="1" applyFill="1" applyBorder="1" applyAlignment="1">
      <alignment horizontal="center" vertical="center" wrapText="1"/>
    </xf>
    <xf numFmtId="0" fontId="0" fillId="27" borderId="17" xfId="0" applyFill="1" applyBorder="1"/>
    <xf numFmtId="0" fontId="0" fillId="27" borderId="16" xfId="0" applyFill="1" applyBorder="1"/>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2" xfId="0" applyFont="1" applyFill="1" applyBorder="1" applyAlignment="1">
      <alignment horizontal="left" vertical="top" wrapText="1"/>
    </xf>
    <xf numFmtId="0" fontId="48" fillId="24" borderId="15" xfId="0" applyFont="1" applyFill="1" applyBorder="1" applyAlignment="1">
      <alignment horizontal="center" vertical="center" wrapText="1"/>
    </xf>
    <xf numFmtId="0" fontId="0" fillId="24" borderId="17" xfId="0" applyFill="1" applyBorder="1"/>
    <xf numFmtId="0" fontId="0" fillId="24" borderId="16" xfId="0" applyFill="1" applyBorder="1"/>
    <xf numFmtId="0" fontId="14" fillId="0" borderId="8" xfId="0" applyFont="1" applyFill="1" applyBorder="1" applyAlignment="1">
      <alignment horizontal="left" vertical="top" wrapText="1"/>
    </xf>
    <xf numFmtId="0" fontId="52" fillId="15" borderId="15" xfId="0" applyFont="1" applyFill="1" applyBorder="1" applyAlignment="1">
      <alignment horizontal="center" vertical="center" wrapText="1"/>
    </xf>
    <xf numFmtId="0" fontId="52" fillId="15" borderId="17" xfId="0" applyFont="1" applyFill="1" applyBorder="1" applyAlignment="1">
      <alignment horizontal="center" vertical="center" wrapText="1"/>
    </xf>
    <xf numFmtId="0" fontId="52" fillId="15" borderId="16" xfId="0" applyFont="1" applyFill="1" applyBorder="1" applyAlignment="1">
      <alignment horizontal="center" vertical="center" wrapText="1"/>
    </xf>
    <xf numFmtId="0" fontId="14" fillId="0" borderId="7" xfId="0" applyFont="1" applyFill="1" applyBorder="1" applyAlignment="1">
      <alignment horizontal="center" vertical="top"/>
    </xf>
    <xf numFmtId="0" fontId="14" fillId="0" borderId="8" xfId="0" applyFont="1" applyFill="1" applyBorder="1" applyAlignment="1">
      <alignment horizontal="center" vertical="top"/>
    </xf>
    <xf numFmtId="0" fontId="14" fillId="0" borderId="2" xfId="0" applyFont="1" applyFill="1" applyBorder="1" applyAlignment="1">
      <alignment horizontal="center" vertical="top"/>
    </xf>
    <xf numFmtId="0" fontId="49" fillId="9" borderId="15" xfId="0" applyFont="1" applyFill="1" applyBorder="1" applyAlignment="1">
      <alignment horizontal="center" vertical="center"/>
    </xf>
    <xf numFmtId="0" fontId="49" fillId="9" borderId="16" xfId="0" applyFont="1" applyFill="1" applyBorder="1" applyAlignment="1">
      <alignment horizontal="center" vertical="center"/>
    </xf>
    <xf numFmtId="0" fontId="49" fillId="9" borderId="17" xfId="0" applyFont="1" applyFill="1" applyBorder="1" applyAlignment="1">
      <alignment horizontal="center" vertical="center"/>
    </xf>
    <xf numFmtId="0" fontId="81" fillId="9" borderId="51" xfId="0" applyFont="1" applyFill="1" applyBorder="1" applyAlignment="1">
      <alignment horizontal="right" vertical="center"/>
    </xf>
    <xf numFmtId="0" fontId="81" fillId="9" borderId="52" xfId="0" applyFont="1" applyFill="1" applyBorder="1" applyAlignment="1">
      <alignment vertical="center" wrapText="1"/>
    </xf>
    <xf numFmtId="0" fontId="81" fillId="9" borderId="0" xfId="0" applyFont="1" applyFill="1" applyBorder="1" applyAlignment="1">
      <alignment vertical="center" wrapText="1"/>
    </xf>
    <xf numFmtId="0" fontId="81" fillId="9" borderId="53" xfId="0" applyFont="1" applyFill="1" applyBorder="1" applyAlignment="1">
      <alignment vertical="center" wrapText="1"/>
    </xf>
    <xf numFmtId="0" fontId="81" fillId="9" borderId="0" xfId="0" applyFont="1" applyFill="1"/>
    <xf numFmtId="0" fontId="0" fillId="9" borderId="0" xfId="0" applyFill="1" applyBorder="1" applyAlignment="1">
      <alignment horizontal="left" wrapText="1"/>
    </xf>
    <xf numFmtId="0" fontId="81" fillId="9" borderId="46" xfId="0" applyFont="1" applyFill="1" applyBorder="1" applyAlignment="1">
      <alignment horizontal="right" vertical="center"/>
    </xf>
    <xf numFmtId="0" fontId="81" fillId="9" borderId="47" xfId="0" applyFont="1" applyFill="1" applyBorder="1" applyAlignment="1">
      <alignment horizontal="right" vertical="center" wrapText="1"/>
    </xf>
    <xf numFmtId="0" fontId="81" fillId="9" borderId="48" xfId="0" applyFont="1" applyFill="1" applyBorder="1" applyAlignment="1">
      <alignment horizontal="right" vertical="center" wrapText="1"/>
    </xf>
    <xf numFmtId="0" fontId="81" fillId="9" borderId="49" xfId="0" applyFont="1" applyFill="1" applyBorder="1" applyAlignment="1">
      <alignment horizontal="right" vertical="center" wrapText="1"/>
    </xf>
    <xf numFmtId="0" fontId="45" fillId="14" borderId="17" xfId="4" applyFont="1" applyFill="1" applyBorder="1" applyAlignment="1">
      <alignment horizontal="center" vertical="center" wrapText="1"/>
    </xf>
    <xf numFmtId="0" fontId="45" fillId="14" borderId="16" xfId="4" applyFont="1" applyFill="1" applyBorder="1" applyAlignment="1">
      <alignment horizontal="center" vertical="center" wrapText="1"/>
    </xf>
  </cellXfs>
  <cellStyles count="16">
    <cellStyle name="Comma [0] 2" xfId="1"/>
    <cellStyle name="Comma [0] 2 2" xfId="5"/>
    <cellStyle name="Comma 2" xfId="10"/>
    <cellStyle name="Followed Hyperlink" xfId="2" builtinId="9" customBuiltin="1"/>
    <cellStyle name="Followed Hyperlink 2" xfId="9"/>
    <cellStyle name="Hyperlink" xfId="3" builtinId="8"/>
    <cellStyle name="Hyperlink 2" xfId="11"/>
    <cellStyle name="Hyperlink 3" xfId="15"/>
    <cellStyle name="Normal" xfId="0" builtinId="0"/>
    <cellStyle name="Normal 2" xfId="4"/>
    <cellStyle name="Normal 3" xfId="6"/>
    <cellStyle name="Normal 3 19" xfId="12"/>
    <cellStyle name="Normal 3 2" xfId="13"/>
    <cellStyle name="Normal 4" xfId="8"/>
    <cellStyle name="Normal 5" xfId="14"/>
    <cellStyle name="Normal 6" xfId="7"/>
  </cellStyles>
  <dxfs count="41">
    <dxf>
      <font>
        <b/>
        <i/>
      </font>
    </dxf>
    <dxf>
      <font>
        <b/>
        <i/>
      </font>
    </dxf>
    <dxf>
      <font>
        <b/>
        <i/>
      </font>
    </dxf>
    <dxf>
      <font>
        <color auto="1"/>
      </font>
      <fill>
        <patternFill>
          <bgColor rgb="FFFF7C80"/>
        </patternFill>
      </fill>
    </dxf>
    <dxf>
      <font>
        <b/>
        <i/>
      </font>
    </dxf>
    <dxf>
      <font>
        <b/>
        <i/>
      </font>
    </dxf>
    <dxf>
      <font>
        <b/>
        <i/>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7C80"/>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cid:7294F203-7C47-4DC8-A422-6D6656F9218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9</xdr:row>
      <xdr:rowOff>95250</xdr:rowOff>
    </xdr:from>
    <xdr:to>
      <xdr:col>1</xdr:col>
      <xdr:colOff>1400175</xdr:colOff>
      <xdr:row>11</xdr:row>
      <xdr:rowOff>62377</xdr:rowOff>
    </xdr:to>
    <xdr:pic>
      <xdr:nvPicPr>
        <xdr:cNvPr id="5" name="eeb5c682-7b0a-4069-8696-c31004c6ef33" descr="cid:7294F203-7C47-4DC8-A422-6D6656F92180"/>
        <xdr:cNvPicPr>
          <a:picLocks noChangeAspect="1"/>
        </xdr:cNvPicPr>
      </xdr:nvPicPr>
      <xdr:blipFill>
        <a:blip xmlns:r="http://schemas.openxmlformats.org/officeDocument/2006/relationships" r:embed="rId1" r:link="rId2" cstate="print"/>
        <a:srcRect/>
        <a:stretch>
          <a:fillRect/>
        </a:stretch>
      </xdr:blipFill>
      <xdr:spPr bwMode="auto">
        <a:xfrm>
          <a:off x="47625" y="1314450"/>
          <a:ext cx="1933575" cy="34812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410103</xdr:colOff>
      <xdr:row>48</xdr:row>
      <xdr:rowOff>63499</xdr:rowOff>
    </xdr:from>
    <xdr:ext cx="4331229" cy="4143504"/>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7606770" y="8572499"/>
          <a:ext cx="4331229" cy="4143504"/>
        </a:xfrm>
        <a:prstGeom prst="rect">
          <a:avLst/>
        </a:prstGeom>
        <a:noFill/>
        <a:ln w="1">
          <a:noFill/>
          <a:miter lim="800000"/>
          <a:headEnd/>
          <a:tailEnd type="none" w="med" len="med"/>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vironment.gov.au/system/files/resources/4b666638-1103-490e-bdef-480581a38d93/files/wgrra-database.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TRO"/>
      <sheetName val="ACT"/>
      <sheetName val="NSW"/>
      <sheetName val="NT"/>
      <sheetName val="QLD"/>
      <sheetName val="SA"/>
      <sheetName val="TAS"/>
      <sheetName val="VIC"/>
      <sheetName val="WA"/>
      <sheetName val="Haz-ACT"/>
      <sheetName val="Haz-NSW"/>
      <sheetName val="Haz-Qld"/>
      <sheetName val="Haz-SA"/>
      <sheetName val="Haz-Vic"/>
      <sheetName val="Haz-NT, Tas, WA"/>
      <sheetName val="C&amp;I composn"/>
      <sheetName val="Lfill en &amp; composn"/>
      <sheetName val="Biosolids"/>
      <sheetName val="ROU"/>
      <sheetName val="Fly ash"/>
      <sheetName val="PACIA"/>
      <sheetName val="Bioenergy"/>
      <sheetName val="AWT data"/>
      <sheetName val="Popn"/>
      <sheetName val="Economic"/>
      <sheetName val="Env ch"/>
      <sheetName val="Loc govt ch"/>
      <sheetName val="Int ch"/>
      <sheetName val="Org ch"/>
      <sheetName val="Chec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10">
          <cell r="B10" t="str">
            <v>New South Wales ;  Gross state product: Chain volume measures ;</v>
          </cell>
          <cell r="C10" t="str">
            <v>Victoria ;  Gross state product: Chain volume measures ;</v>
          </cell>
          <cell r="D10" t="str">
            <v>Queensland ;  Gross state product: Chain volume measures ;</v>
          </cell>
          <cell r="E10" t="str">
            <v>South Australia ;  Gross state product: Chain volume measures ;</v>
          </cell>
          <cell r="F10" t="str">
            <v>Western Australia ;  Gross state product: Chain volume measures ;</v>
          </cell>
          <cell r="G10" t="str">
            <v>Tasmania ;  Gross state product: Chain volume measures ;</v>
          </cell>
          <cell r="H10" t="str">
            <v>Northern Territory ;  Gross state product: Chain volume measures ;</v>
          </cell>
          <cell r="I10" t="str">
            <v>Australian Capital Territory ;  Gross state product: Chain volume measures ;</v>
          </cell>
          <cell r="J10" t="str">
            <v>Australia ;  Gross domestic product: Chain volume measures ;</v>
          </cell>
        </row>
        <row r="11">
          <cell r="A11" t="str">
            <v>Unit</v>
          </cell>
          <cell r="B11" t="str">
            <v>$ Millions</v>
          </cell>
          <cell r="C11" t="str">
            <v>$ Millions</v>
          </cell>
          <cell r="D11" t="str">
            <v>$ Millions</v>
          </cell>
          <cell r="E11" t="str">
            <v>$ Millions</v>
          </cell>
          <cell r="F11" t="str">
            <v>$ Millions</v>
          </cell>
          <cell r="G11" t="str">
            <v>$ Millions</v>
          </cell>
          <cell r="H11" t="str">
            <v>$ Millions</v>
          </cell>
          <cell r="I11" t="str">
            <v>$ Millions</v>
          </cell>
          <cell r="J11" t="str">
            <v>$ Millions</v>
          </cell>
        </row>
        <row r="12">
          <cell r="A12" t="str">
            <v>Series Type</v>
          </cell>
          <cell r="B12" t="str">
            <v>Original</v>
          </cell>
          <cell r="C12" t="str">
            <v>Original</v>
          </cell>
          <cell r="D12" t="str">
            <v>Original</v>
          </cell>
          <cell r="E12" t="str">
            <v>Original</v>
          </cell>
          <cell r="F12" t="str">
            <v>Original</v>
          </cell>
          <cell r="G12" t="str">
            <v>Original</v>
          </cell>
          <cell r="H12" t="str">
            <v>Original</v>
          </cell>
          <cell r="I12" t="str">
            <v>Original</v>
          </cell>
          <cell r="J12" t="str">
            <v>Original</v>
          </cell>
        </row>
        <row r="13">
          <cell r="A13" t="str">
            <v>Data Type</v>
          </cell>
          <cell r="B13" t="str">
            <v>DERIVED</v>
          </cell>
          <cell r="C13" t="str">
            <v>DERIVED</v>
          </cell>
          <cell r="D13" t="str">
            <v>DERIVED</v>
          </cell>
          <cell r="E13" t="str">
            <v>DERIVED</v>
          </cell>
          <cell r="F13" t="str">
            <v>DERIVED</v>
          </cell>
          <cell r="G13" t="str">
            <v>DERIVED</v>
          </cell>
          <cell r="H13" t="str">
            <v>DERIVED</v>
          </cell>
          <cell r="I13" t="str">
            <v>DERIVED</v>
          </cell>
          <cell r="J13" t="str">
            <v>DERIVED</v>
          </cell>
        </row>
        <row r="14">
          <cell r="A14" t="str">
            <v>Frequency</v>
          </cell>
          <cell r="B14" t="str">
            <v>Annual</v>
          </cell>
          <cell r="C14" t="str">
            <v>Annual</v>
          </cell>
          <cell r="D14" t="str">
            <v>Annual</v>
          </cell>
          <cell r="E14" t="str">
            <v>Annual</v>
          </cell>
          <cell r="F14" t="str">
            <v>Annual</v>
          </cell>
          <cell r="G14" t="str">
            <v>Annual</v>
          </cell>
          <cell r="H14" t="str">
            <v>Annual</v>
          </cell>
          <cell r="I14" t="str">
            <v>Annual</v>
          </cell>
          <cell r="J14" t="str">
            <v>Annual</v>
          </cell>
        </row>
        <row r="15">
          <cell r="A15" t="str">
            <v>Collection Month</v>
          </cell>
          <cell r="B15">
            <v>6</v>
          </cell>
          <cell r="C15">
            <v>6</v>
          </cell>
          <cell r="D15">
            <v>6</v>
          </cell>
          <cell r="E15">
            <v>6</v>
          </cell>
          <cell r="F15">
            <v>6</v>
          </cell>
          <cell r="G15">
            <v>6</v>
          </cell>
          <cell r="H15">
            <v>6</v>
          </cell>
          <cell r="I15">
            <v>6</v>
          </cell>
          <cell r="J15">
            <v>6</v>
          </cell>
        </row>
        <row r="16">
          <cell r="A16" t="str">
            <v>Series Start</v>
          </cell>
          <cell r="B16">
            <v>33025</v>
          </cell>
          <cell r="C16">
            <v>33025</v>
          </cell>
          <cell r="D16">
            <v>33025</v>
          </cell>
          <cell r="E16">
            <v>33025</v>
          </cell>
          <cell r="F16">
            <v>33025</v>
          </cell>
          <cell r="G16">
            <v>33025</v>
          </cell>
          <cell r="H16">
            <v>33025</v>
          </cell>
          <cell r="I16">
            <v>33025</v>
          </cell>
          <cell r="J16">
            <v>33025</v>
          </cell>
        </row>
        <row r="17">
          <cell r="A17" t="str">
            <v>Series End</v>
          </cell>
          <cell r="B17">
            <v>41061</v>
          </cell>
          <cell r="C17">
            <v>41061</v>
          </cell>
          <cell r="D17">
            <v>41061</v>
          </cell>
          <cell r="E17">
            <v>41061</v>
          </cell>
          <cell r="F17">
            <v>41061</v>
          </cell>
          <cell r="G17">
            <v>41061</v>
          </cell>
          <cell r="H17">
            <v>41061</v>
          </cell>
          <cell r="I17">
            <v>41061</v>
          </cell>
          <cell r="J17">
            <v>41061</v>
          </cell>
        </row>
        <row r="18">
          <cell r="A18" t="str">
            <v>No. Obs</v>
          </cell>
          <cell r="B18">
            <v>23</v>
          </cell>
          <cell r="C18">
            <v>23</v>
          </cell>
          <cell r="D18">
            <v>23</v>
          </cell>
          <cell r="E18">
            <v>23</v>
          </cell>
          <cell r="F18">
            <v>23</v>
          </cell>
          <cell r="G18">
            <v>23</v>
          </cell>
          <cell r="H18">
            <v>23</v>
          </cell>
          <cell r="I18">
            <v>23</v>
          </cell>
          <cell r="J18">
            <v>23</v>
          </cell>
        </row>
        <row r="19">
          <cell r="A19" t="str">
            <v>Series ID</v>
          </cell>
          <cell r="B19" t="str">
            <v>A2336346L</v>
          </cell>
          <cell r="C19" t="str">
            <v>A2336347R</v>
          </cell>
          <cell r="D19" t="str">
            <v>A2336348T</v>
          </cell>
          <cell r="E19" t="str">
            <v>A2336349V</v>
          </cell>
          <cell r="F19" t="str">
            <v>A2336350C</v>
          </cell>
          <cell r="G19" t="str">
            <v>A2336351F</v>
          </cell>
          <cell r="H19" t="str">
            <v>A2336352J</v>
          </cell>
          <cell r="I19" t="str">
            <v>A2336353K</v>
          </cell>
          <cell r="J19" t="str">
            <v>A2336354L</v>
          </cell>
        </row>
        <row r="20">
          <cell r="A20">
            <v>38869</v>
          </cell>
          <cell r="B20">
            <v>392503</v>
          </cell>
          <cell r="C20">
            <v>277691</v>
          </cell>
          <cell r="D20">
            <v>235394</v>
          </cell>
          <cell r="E20">
            <v>78657</v>
          </cell>
          <cell r="F20">
            <v>177637</v>
          </cell>
          <cell r="G20">
            <v>22327</v>
          </cell>
          <cell r="H20">
            <v>14264</v>
          </cell>
          <cell r="I20">
            <v>25528</v>
          </cell>
          <cell r="J20">
            <v>1226323</v>
          </cell>
        </row>
        <row r="21">
          <cell r="A21">
            <v>39234</v>
          </cell>
          <cell r="B21">
            <v>400747</v>
          </cell>
          <cell r="C21">
            <v>288274</v>
          </cell>
          <cell r="D21">
            <v>248820</v>
          </cell>
          <cell r="E21">
            <v>80199</v>
          </cell>
          <cell r="F21">
            <v>188705</v>
          </cell>
          <cell r="G21">
            <v>22937</v>
          </cell>
          <cell r="H21">
            <v>15079</v>
          </cell>
          <cell r="I21">
            <v>26645</v>
          </cell>
          <cell r="J21">
            <v>1272776</v>
          </cell>
        </row>
        <row r="22">
          <cell r="A22">
            <v>39600</v>
          </cell>
          <cell r="B22">
            <v>412244</v>
          </cell>
          <cell r="C22">
            <v>298320</v>
          </cell>
          <cell r="D22">
            <v>260796</v>
          </cell>
          <cell r="E22">
            <v>84855</v>
          </cell>
          <cell r="F22">
            <v>195973</v>
          </cell>
          <cell r="G22">
            <v>23592</v>
          </cell>
          <cell r="H22">
            <v>16135</v>
          </cell>
          <cell r="I22">
            <v>27483</v>
          </cell>
          <cell r="J22">
            <v>1320746</v>
          </cell>
        </row>
        <row r="23">
          <cell r="A23">
            <v>39965</v>
          </cell>
          <cell r="B23">
            <v>416293</v>
          </cell>
          <cell r="C23">
            <v>301548</v>
          </cell>
          <cell r="D23">
            <v>263465</v>
          </cell>
          <cell r="E23">
            <v>86450</v>
          </cell>
          <cell r="F23">
            <v>204354</v>
          </cell>
          <cell r="G23">
            <v>24154</v>
          </cell>
          <cell r="H23">
            <v>16917</v>
          </cell>
          <cell r="I23">
            <v>28618</v>
          </cell>
          <cell r="J23">
            <v>1342514</v>
          </cell>
        </row>
        <row r="24">
          <cell r="A24">
            <v>40330</v>
          </cell>
          <cell r="B24">
            <v>424547</v>
          </cell>
          <cell r="C24">
            <v>307193</v>
          </cell>
          <cell r="D24">
            <v>267221</v>
          </cell>
          <cell r="E24">
            <v>87346</v>
          </cell>
          <cell r="F24">
            <v>213151</v>
          </cell>
          <cell r="G24">
            <v>24168</v>
          </cell>
          <cell r="H24">
            <v>17118</v>
          </cell>
          <cell r="I24">
            <v>29509</v>
          </cell>
          <cell r="J24">
            <v>1370540</v>
          </cell>
        </row>
        <row r="25">
          <cell r="A25">
            <v>40695</v>
          </cell>
          <cell r="B25">
            <v>435547</v>
          </cell>
          <cell r="C25">
            <v>315571</v>
          </cell>
          <cell r="D25">
            <v>269880</v>
          </cell>
          <cell r="E25">
            <v>89322</v>
          </cell>
          <cell r="F25">
            <v>221574</v>
          </cell>
          <cell r="G25">
            <v>24218</v>
          </cell>
          <cell r="H25">
            <v>17322</v>
          </cell>
          <cell r="I25">
            <v>30455</v>
          </cell>
          <cell r="J25">
            <v>1403888</v>
          </cell>
        </row>
        <row r="26">
          <cell r="A26">
            <v>41061</v>
          </cell>
          <cell r="B26">
            <v>446169</v>
          </cell>
          <cell r="C26">
            <v>322833</v>
          </cell>
          <cell r="D26">
            <v>280622</v>
          </cell>
          <cell r="E26">
            <v>91217</v>
          </cell>
          <cell r="F26">
            <v>236338</v>
          </cell>
          <cell r="G26">
            <v>24345</v>
          </cell>
          <cell r="H26">
            <v>18086</v>
          </cell>
          <cell r="I26">
            <v>31511</v>
          </cell>
          <cell r="J26">
            <v>1451120</v>
          </cell>
        </row>
      </sheetData>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T9"/>
  <sheetViews>
    <sheetView tabSelected="1" zoomScaleNormal="100" workbookViewId="0">
      <selection activeCell="A2" sqref="A2"/>
    </sheetView>
  </sheetViews>
  <sheetFormatPr defaultRowHeight="15"/>
  <cols>
    <col min="1" max="1" width="8.7109375" style="299" customWidth="1"/>
    <col min="2" max="2" width="124.28515625" style="299" customWidth="1"/>
    <col min="3" max="16384" width="9.140625" style="299"/>
  </cols>
  <sheetData>
    <row r="1" spans="1:20" s="248" customFormat="1" ht="21">
      <c r="A1" s="273" t="s">
        <v>555</v>
      </c>
      <c r="D1" s="180"/>
      <c r="E1" s="249"/>
      <c r="F1" s="249"/>
      <c r="G1" s="249"/>
      <c r="H1" s="249"/>
      <c r="I1" s="180"/>
      <c r="J1" s="249"/>
      <c r="S1" s="272"/>
      <c r="T1" s="272"/>
    </row>
    <row r="2" spans="1:20">
      <c r="B2" s="300" t="s">
        <v>816</v>
      </c>
    </row>
    <row r="3" spans="1:20">
      <c r="B3" s="609" t="s">
        <v>784</v>
      </c>
    </row>
    <row r="4" spans="1:20">
      <c r="B4" s="300"/>
    </row>
    <row r="5" spans="1:20">
      <c r="A5" s="299" t="s">
        <v>782</v>
      </c>
    </row>
    <row r="6" spans="1:20">
      <c r="A6" s="299" t="s">
        <v>558</v>
      </c>
    </row>
    <row r="7" spans="1:20">
      <c r="A7" s="299" t="s">
        <v>783</v>
      </c>
    </row>
    <row r="8" spans="1:20">
      <c r="A8" s="299" t="s">
        <v>556</v>
      </c>
    </row>
    <row r="9" spans="1:20">
      <c r="A9" s="299" t="s">
        <v>557</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dimension ref="A1:AE81"/>
  <sheetViews>
    <sheetView zoomScale="90" zoomScaleNormal="90" workbookViewId="0">
      <pane xSplit="5" ySplit="8" topLeftCell="F9" activePane="bottomRight" state="frozen"/>
      <selection pane="topRight" activeCell="F1" sqref="F1"/>
      <selection pane="bottomLeft" activeCell="A6" sqref="A6"/>
      <selection pane="bottomRight" activeCell="F9" sqref="F9"/>
    </sheetView>
  </sheetViews>
  <sheetFormatPr defaultColWidth="9.140625" defaultRowHeight="12.75"/>
  <cols>
    <col min="1" max="1" width="3.85546875" style="40" customWidth="1"/>
    <col min="2" max="2" width="9.28515625" style="40" customWidth="1"/>
    <col min="3" max="3" width="18.140625" style="40" customWidth="1"/>
    <col min="4" max="4" width="9.140625" style="40"/>
    <col min="5" max="5" width="91.5703125" style="40" customWidth="1"/>
    <col min="6" max="8" width="9" style="40" customWidth="1"/>
    <col min="9" max="29" width="8.85546875" style="40" customWidth="1"/>
    <col min="30" max="30" width="7.5703125" style="40" bestFit="1" customWidth="1"/>
    <col min="31" max="31" width="8.7109375" style="40" bestFit="1" customWidth="1"/>
    <col min="32" max="16384" width="9.140625" style="40"/>
  </cols>
  <sheetData>
    <row r="1" spans="1:31" s="248" customFormat="1" ht="21">
      <c r="A1" s="250" t="s">
        <v>495</v>
      </c>
      <c r="E1" s="180"/>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row>
    <row r="2" spans="1:31" s="135" customFormat="1" ht="24" customHeight="1">
      <c r="A2" s="270" t="s">
        <v>522</v>
      </c>
      <c r="C2" s="267"/>
      <c r="D2" s="268"/>
      <c r="E2" s="132"/>
      <c r="F2" s="269"/>
      <c r="G2" s="267"/>
      <c r="I2" s="269"/>
      <c r="J2" s="267"/>
      <c r="L2" s="269"/>
      <c r="M2" s="267"/>
      <c r="O2" s="269"/>
      <c r="P2" s="267"/>
      <c r="R2" s="269"/>
      <c r="S2" s="267"/>
      <c r="U2" s="269"/>
      <c r="V2" s="267"/>
      <c r="X2" s="269"/>
      <c r="Y2" s="267"/>
      <c r="AA2" s="269"/>
      <c r="AB2" s="267"/>
      <c r="AD2" s="269"/>
    </row>
    <row r="3" spans="1:31" s="30" customFormat="1">
      <c r="A3" s="94" t="s">
        <v>403</v>
      </c>
      <c r="B3" s="265"/>
      <c r="C3" s="287" t="s">
        <v>536</v>
      </c>
      <c r="F3" s="34"/>
      <c r="G3" s="31"/>
      <c r="I3" s="34"/>
      <c r="J3" s="31"/>
      <c r="L3" s="34"/>
      <c r="M3" s="31"/>
      <c r="O3" s="34"/>
      <c r="P3" s="31"/>
      <c r="R3" s="34"/>
      <c r="S3" s="31"/>
      <c r="U3" s="34"/>
      <c r="V3" s="31"/>
      <c r="X3" s="34"/>
      <c r="Y3" s="31"/>
      <c r="AA3" s="34"/>
      <c r="AB3" s="31"/>
      <c r="AD3" s="34"/>
    </row>
    <row r="4" spans="1:31" s="30" customFormat="1">
      <c r="A4" s="94"/>
      <c r="B4" s="333"/>
      <c r="C4" s="266" t="s">
        <v>561</v>
      </c>
      <c r="F4" s="708" t="s">
        <v>497</v>
      </c>
      <c r="G4" s="710"/>
      <c r="H4" s="709"/>
      <c r="I4" s="710" t="s">
        <v>496</v>
      </c>
      <c r="J4" s="710"/>
      <c r="K4" s="709"/>
      <c r="L4" s="710" t="s">
        <v>498</v>
      </c>
      <c r="M4" s="710"/>
      <c r="N4" s="709"/>
      <c r="O4" s="710" t="s">
        <v>499</v>
      </c>
      <c r="P4" s="710"/>
      <c r="Q4" s="709"/>
      <c r="R4" s="710" t="s">
        <v>500</v>
      </c>
      <c r="S4" s="710"/>
      <c r="T4" s="709"/>
      <c r="U4" s="710" t="s">
        <v>502</v>
      </c>
      <c r="V4" s="710"/>
      <c r="W4" s="709"/>
      <c r="X4" s="710" t="s">
        <v>503</v>
      </c>
      <c r="Y4" s="710"/>
      <c r="Z4" s="709"/>
      <c r="AA4" s="710" t="s">
        <v>501</v>
      </c>
      <c r="AB4" s="710"/>
      <c r="AC4" s="710"/>
      <c r="AD4" s="708" t="s">
        <v>517</v>
      </c>
      <c r="AE4" s="709"/>
    </row>
    <row r="5" spans="1:31" s="30" customFormat="1">
      <c r="B5" s="334"/>
      <c r="C5" s="327" t="s">
        <v>565</v>
      </c>
      <c r="D5" s="266"/>
      <c r="F5" s="330" t="s">
        <v>563</v>
      </c>
      <c r="G5" s="331"/>
      <c r="H5" s="332"/>
      <c r="I5" s="330" t="s">
        <v>563</v>
      </c>
      <c r="J5" s="331"/>
      <c r="K5" s="332"/>
      <c r="L5" s="330" t="s">
        <v>563</v>
      </c>
      <c r="M5" s="331"/>
      <c r="N5" s="332"/>
      <c r="O5" s="330" t="s">
        <v>563</v>
      </c>
      <c r="P5" s="331"/>
      <c r="Q5" s="332"/>
      <c r="R5" s="330" t="s">
        <v>563</v>
      </c>
      <c r="S5" s="331"/>
      <c r="T5" s="332"/>
      <c r="U5" s="330" t="s">
        <v>563</v>
      </c>
      <c r="V5" s="331"/>
      <c r="W5" s="332"/>
      <c r="X5" s="330" t="s">
        <v>563</v>
      </c>
      <c r="Y5" s="331"/>
      <c r="Z5" s="332"/>
      <c r="AA5" s="330" t="s">
        <v>563</v>
      </c>
      <c r="AB5" s="331"/>
      <c r="AC5" s="331"/>
      <c r="AD5" s="330"/>
      <c r="AE5" s="332"/>
    </row>
    <row r="6" spans="1:31" s="200" customFormat="1">
      <c r="B6" s="271" t="s">
        <v>523</v>
      </c>
      <c r="C6" s="287" t="s">
        <v>537</v>
      </c>
      <c r="E6" s="242"/>
      <c r="F6" s="288">
        <f>'Gap data'!B6</f>
        <v>369454</v>
      </c>
      <c r="G6" s="289">
        <f>'Gap data'!B7</f>
        <v>373711</v>
      </c>
      <c r="H6" s="290">
        <f>'Gap data'!B8</f>
        <v>376925</v>
      </c>
      <c r="I6" s="288">
        <f>'Gap data'!C6</f>
        <v>7240844</v>
      </c>
      <c r="J6" s="289">
        <f>'Gap data'!C7</f>
        <v>7287871</v>
      </c>
      <c r="K6" s="290">
        <f>'Gap data'!C8</f>
        <v>7329387</v>
      </c>
      <c r="L6" s="288">
        <f>'Gap data'!D6</f>
        <v>232492</v>
      </c>
      <c r="M6" s="289">
        <f>'Gap data'!D7</f>
        <v>233757</v>
      </c>
      <c r="N6" s="290">
        <f>'Gap data'!D8</f>
        <v>236738</v>
      </c>
      <c r="O6" s="288">
        <f>'Gap data'!E6</f>
        <v>4498378</v>
      </c>
      <c r="P6" s="289">
        <f>'Gap data'!E7</f>
        <v>4545952</v>
      </c>
      <c r="Q6" s="290">
        <f>'Gap data'!E8</f>
        <v>4593294</v>
      </c>
      <c r="R6" s="288">
        <f>'Gap data'!F6</f>
        <v>1643273</v>
      </c>
      <c r="S6" s="289">
        <f>'Gap data'!F7</f>
        <v>1652345</v>
      </c>
      <c r="T6" s="290">
        <f>'Gap data'!F8</f>
        <v>1659649</v>
      </c>
      <c r="U6" s="288">
        <f>'Gap data'!G6</f>
        <v>511930</v>
      </c>
      <c r="V6" s="289">
        <f>'Gap data'!G7</f>
        <v>512303</v>
      </c>
      <c r="W6" s="290">
        <f>'Gap data'!G8</f>
        <v>512333</v>
      </c>
      <c r="X6" s="288">
        <f>'Gap data'!H6</f>
        <v>5560418</v>
      </c>
      <c r="Y6" s="289">
        <f>'Gap data'!H7</f>
        <v>5611788</v>
      </c>
      <c r="Z6" s="290">
        <f>'Gap data'!H8</f>
        <v>5657078</v>
      </c>
      <c r="AA6" s="288">
        <f>'Gap data'!I6</f>
        <v>2372126</v>
      </c>
      <c r="AB6" s="289">
        <f>'Gap data'!I7</f>
        <v>2416263</v>
      </c>
      <c r="AC6" s="289">
        <f>'Gap data'!I8</f>
        <v>2457478</v>
      </c>
      <c r="AD6" s="202"/>
      <c r="AE6" s="203"/>
    </row>
    <row r="7" spans="1:31" s="201" customFormat="1" ht="15" customHeight="1">
      <c r="B7" s="271"/>
      <c r="C7" s="200" t="s">
        <v>532</v>
      </c>
      <c r="D7" s="204"/>
      <c r="E7" s="242"/>
      <c r="F7" s="328" t="s">
        <v>564</v>
      </c>
      <c r="G7" s="329"/>
      <c r="H7" s="329"/>
      <c r="I7" s="328" t="s">
        <v>564</v>
      </c>
      <c r="J7" s="329"/>
      <c r="K7" s="329"/>
      <c r="L7" s="328" t="s">
        <v>564</v>
      </c>
      <c r="M7" s="329"/>
      <c r="N7" s="329"/>
      <c r="O7" s="328" t="s">
        <v>564</v>
      </c>
      <c r="P7" s="329"/>
      <c r="Q7" s="329"/>
      <c r="R7" s="328" t="s">
        <v>564</v>
      </c>
      <c r="S7" s="329"/>
      <c r="T7" s="329"/>
      <c r="U7" s="328" t="s">
        <v>564</v>
      </c>
      <c r="V7" s="329"/>
      <c r="W7" s="329"/>
      <c r="X7" s="328" t="s">
        <v>564</v>
      </c>
      <c r="Y7" s="329"/>
      <c r="Z7" s="329"/>
      <c r="AA7" s="328" t="s">
        <v>564</v>
      </c>
      <c r="AB7" s="329"/>
      <c r="AC7" s="329"/>
      <c r="AD7" s="335"/>
      <c r="AE7" s="336"/>
    </row>
    <row r="8" spans="1:31" ht="25.5">
      <c r="B8" s="46" t="s">
        <v>408</v>
      </c>
      <c r="C8" s="47" t="s">
        <v>414</v>
      </c>
      <c r="D8" s="46" t="s">
        <v>407</v>
      </c>
      <c r="E8" s="175" t="s">
        <v>409</v>
      </c>
      <c r="F8" s="179" t="s">
        <v>400</v>
      </c>
      <c r="G8" s="180" t="s">
        <v>401</v>
      </c>
      <c r="H8" s="181" t="s">
        <v>402</v>
      </c>
      <c r="I8" s="180" t="s">
        <v>400</v>
      </c>
      <c r="J8" s="180" t="s">
        <v>401</v>
      </c>
      <c r="K8" s="181" t="s">
        <v>402</v>
      </c>
      <c r="L8" s="180" t="s">
        <v>400</v>
      </c>
      <c r="M8" s="180" t="s">
        <v>401</v>
      </c>
      <c r="N8" s="181" t="s">
        <v>402</v>
      </c>
      <c r="O8" s="180" t="s">
        <v>400</v>
      </c>
      <c r="P8" s="180" t="s">
        <v>401</v>
      </c>
      <c r="Q8" s="181" t="s">
        <v>402</v>
      </c>
      <c r="R8" s="180" t="s">
        <v>400</v>
      </c>
      <c r="S8" s="180" t="s">
        <v>401</v>
      </c>
      <c r="T8" s="181" t="s">
        <v>402</v>
      </c>
      <c r="U8" s="180" t="s">
        <v>400</v>
      </c>
      <c r="V8" s="180" t="s">
        <v>401</v>
      </c>
      <c r="W8" s="181" t="s">
        <v>402</v>
      </c>
      <c r="X8" s="180" t="s">
        <v>400</v>
      </c>
      <c r="Y8" s="180" t="s">
        <v>401</v>
      </c>
      <c r="Z8" s="181" t="s">
        <v>402</v>
      </c>
      <c r="AA8" s="180" t="s">
        <v>400</v>
      </c>
      <c r="AB8" s="180" t="s">
        <v>401</v>
      </c>
      <c r="AC8" s="181" t="s">
        <v>402</v>
      </c>
      <c r="AD8" s="179" t="s">
        <v>516</v>
      </c>
      <c r="AE8" s="243" t="s">
        <v>518</v>
      </c>
    </row>
    <row r="9" spans="1:31">
      <c r="B9" s="705" t="s">
        <v>3</v>
      </c>
      <c r="C9" s="651" t="s">
        <v>137</v>
      </c>
      <c r="D9" s="188" t="s">
        <v>4</v>
      </c>
      <c r="E9" s="189" t="s">
        <v>79</v>
      </c>
      <c r="F9" s="182">
        <f>IF(ISNUMBER(ACT!L8),ACT!L8*1000000/F$6,"")</f>
        <v>0</v>
      </c>
      <c r="G9" s="183">
        <f>IF(ISNUMBER(ACT!M8),ACT!M8*1000000/G$6,"")</f>
        <v>0</v>
      </c>
      <c r="H9" s="184">
        <f>IF(ISNUMBER(ACT!N8),ACT!N8*1000000/H$6,"")</f>
        <v>0</v>
      </c>
      <c r="I9" s="182">
        <f>IF(ISNUMBER(NSW!L8),NSW!L8*1000000/F$6,"")</f>
        <v>9.9606446269359648</v>
      </c>
      <c r="J9" s="183">
        <f>IF(ISNUMBER(NSW!M8),NSW!M8*1000000/G$6,"")</f>
        <v>57.611362791033713</v>
      </c>
      <c r="K9" s="184">
        <f>IF(ISNUMBER(NSW!N8),NSW!N8*1000000/H$6,"")</f>
        <v>1.3265238442661007</v>
      </c>
      <c r="L9" s="183"/>
      <c r="M9" s="183"/>
      <c r="N9" s="184"/>
      <c r="O9" s="182" t="str">
        <f>IF(ISNUMBER(Qld!L8),Qld!L8*1000000/O$6,"")</f>
        <v/>
      </c>
      <c r="P9" s="183">
        <f>IF(ISNUMBER(Qld!M8),Qld!M8*1000000/P$6,"")</f>
        <v>479.76749424542976</v>
      </c>
      <c r="Q9" s="184">
        <f>IF(ISNUMBER(Qld!N8),Qld!N8*1000000/Q$6,"")</f>
        <v>474.82264361915435</v>
      </c>
      <c r="R9" s="182">
        <f>IF(ISNUMBER(SA!L8),SA!L8*1000000/R$6,"")</f>
        <v>19.960164866093457</v>
      </c>
      <c r="S9" s="183">
        <f>IF(ISNUMBER(SA!M8),SA!M8*1000000/S$6,"")</f>
        <v>56.162605267059845</v>
      </c>
      <c r="T9" s="184">
        <f>IF(ISNUMBER(SA!N8),SA!N8*1000000/T$6,"")</f>
        <v>26.162158384092059</v>
      </c>
      <c r="U9" s="183" t="str">
        <f>IF(ISNUMBER(TAS!L8),TAS!L8*1000000/R$6,"")</f>
        <v/>
      </c>
      <c r="V9" s="183" t="str">
        <f>IF(ISNUMBER(TAS!M8),TAS!M8*1000000/S$6,"")</f>
        <v/>
      </c>
      <c r="W9" s="183" t="str">
        <f>IF(ISNUMBER(TAS!N8),TAS!N8*1000000/T$6,"")</f>
        <v/>
      </c>
      <c r="X9" s="182" t="str">
        <f>IF(ISNUMBER(Vic!L8),Vic!L8*1000000/X$6,"")</f>
        <v/>
      </c>
      <c r="Y9" s="183" t="str">
        <f>IF(ISNUMBER(Vic!M8),Vic!M8*1000000/Y$6,"")</f>
        <v/>
      </c>
      <c r="Z9" s="184" t="str">
        <f>IF(ISNUMBER(Vic!N8),Vic!N8*1000000/Z$6,"")</f>
        <v/>
      </c>
      <c r="AA9" s="182">
        <f>IF(ISNUMBER(WA!M8),WA!M8*1000000/AA$6,"")</f>
        <v>480.47616357647104</v>
      </c>
      <c r="AB9" s="183">
        <f>IF(ISNUMBER(WA!N8),WA!N8*1000000/AB$6,"")</f>
        <v>324.58345800933091</v>
      </c>
      <c r="AC9" s="184">
        <f>IF(ISNUMBER(WA!O8),WA!O8*1000000/AC$6,"")</f>
        <v>262.94029895689806</v>
      </c>
      <c r="AD9" s="182">
        <f>AVERAGE(F9:AC9)</f>
        <v>156.69810844191178</v>
      </c>
      <c r="AE9" s="244">
        <f t="shared" ref="AE9:AE40" si="0">SUMPRODUCT(F9:AC9,F$6:AC$6)/SUMPRODUCT(--ISNUMBER(F9:AC9),F$6:AC$6)</f>
        <v>171.55176526576011</v>
      </c>
    </row>
    <row r="10" spans="1:31">
      <c r="B10" s="706"/>
      <c r="C10" s="701"/>
      <c r="D10" s="190" t="s">
        <v>138</v>
      </c>
      <c r="E10" s="191" t="s">
        <v>139</v>
      </c>
      <c r="F10" s="182">
        <f>IF(ISNUMBER(ACT!L9),ACT!L9*1000000/F$6,"")</f>
        <v>0</v>
      </c>
      <c r="G10" s="183">
        <f>IF(ISNUMBER(ACT!M9),ACT!M9*1000000/G$6,"")</f>
        <v>0</v>
      </c>
      <c r="H10" s="184">
        <f>IF(ISNUMBER(ACT!N9),ACT!N9*1000000/H$6,"")</f>
        <v>0</v>
      </c>
      <c r="I10" s="183">
        <f>IF(ISNUMBER(NSW!L9),NSW!L9*1000000/F$6,"")</f>
        <v>15.374038445922903</v>
      </c>
      <c r="J10" s="183">
        <f>IF(ISNUMBER(NSW!M9),NSW!M9*1000000/G$6,"")</f>
        <v>0</v>
      </c>
      <c r="K10" s="184">
        <f>IF(ISNUMBER(NSW!N9),NSW!N9*1000000/H$6,"")</f>
        <v>0</v>
      </c>
      <c r="L10" s="183"/>
      <c r="M10" s="183"/>
      <c r="N10" s="184"/>
      <c r="O10" s="182" t="str">
        <f>IF(ISNUMBER(Qld!L9),Qld!L9*1000000/O$6,"")</f>
        <v/>
      </c>
      <c r="P10" s="183">
        <f>IF(ISNUMBER(Qld!M9),Qld!M9*1000000/P$6,"")</f>
        <v>0</v>
      </c>
      <c r="Q10" s="184">
        <f>IF(ISNUMBER(Qld!N9),Qld!N9*1000000/Q$6,"")</f>
        <v>0</v>
      </c>
      <c r="R10" s="182" t="str">
        <f>IF(ISNUMBER(SA!L9),SA!L9*1000000/R$6,"")</f>
        <v/>
      </c>
      <c r="S10" s="183" t="str">
        <f>IF(ISNUMBER(SA!M9),SA!M9*1000000/S$6,"")</f>
        <v/>
      </c>
      <c r="T10" s="184" t="str">
        <f>IF(ISNUMBER(SA!N9),SA!N9*1000000/T$6,"")</f>
        <v/>
      </c>
      <c r="U10" s="183" t="str">
        <f>IF(ISNUMBER(TAS!L9),TAS!L9*1000000/R$6,"")</f>
        <v/>
      </c>
      <c r="V10" s="183" t="str">
        <f>IF(ISNUMBER(TAS!M9),TAS!M9*1000000/S$6,"")</f>
        <v/>
      </c>
      <c r="W10" s="184" t="str">
        <f>IF(ISNUMBER(TAS!N9),TAS!N9*1000000/T$6,"")</f>
        <v/>
      </c>
      <c r="X10" s="183" t="str">
        <f>IF(ISNUMBER(Vic!L9),Vic!L9*1000000/X$6,"")</f>
        <v/>
      </c>
      <c r="Y10" s="183" t="str">
        <f>IF(ISNUMBER(Vic!M9),Vic!M9*1000000/Y$6,"")</f>
        <v/>
      </c>
      <c r="Z10" s="184" t="str">
        <f>IF(ISNUMBER(Vic!N9),Vic!N9*1000000/Z$6,"")</f>
        <v/>
      </c>
      <c r="AA10" s="182" t="str">
        <f>IF(ISNUMBER(WA!M9),WA!M9*1000000/AA$6,"")</f>
        <v/>
      </c>
      <c r="AB10" s="183" t="str">
        <f>IF(ISNUMBER(WA!N9),WA!N9*1000000/AB$6,"")</f>
        <v/>
      </c>
      <c r="AC10" s="184" t="str">
        <f>IF(ISNUMBER(WA!O9),WA!O9*1000000/AC$6,"")</f>
        <v/>
      </c>
      <c r="AD10" s="182">
        <f t="shared" ref="AD10:AD72" si="1">AVERAGE(F10:AC10)</f>
        <v>1.9217548057403628</v>
      </c>
      <c r="AE10" s="244">
        <f t="shared" si="0"/>
        <v>3.466061459725716</v>
      </c>
    </row>
    <row r="11" spans="1:31">
      <c r="B11" s="707"/>
      <c r="C11" s="652"/>
      <c r="D11" s="190" t="s">
        <v>81</v>
      </c>
      <c r="E11" s="191" t="s">
        <v>80</v>
      </c>
      <c r="F11" s="182">
        <f>IF(ISNUMBER(ACT!L10),ACT!L10*1000000/F$6,"")</f>
        <v>0</v>
      </c>
      <c r="G11" s="183">
        <f>IF(ISNUMBER(ACT!M10),ACT!M10*1000000/G$6,"")</f>
        <v>0</v>
      </c>
      <c r="H11" s="184">
        <f>IF(ISNUMBER(ACT!N10),ACT!N10*1000000/H$6,"")</f>
        <v>0</v>
      </c>
      <c r="I11" s="183">
        <f>IF(ISNUMBER(NSW!L10),NSW!L10*1000000/F$6,"")</f>
        <v>0.37893756732908562</v>
      </c>
      <c r="J11" s="183">
        <f>IF(ISNUMBER(NSW!M10),NSW!M10*1000000/G$6,"")</f>
        <v>12.121666207309927</v>
      </c>
      <c r="K11" s="184">
        <f>IF(ISNUMBER(NSW!N10),NSW!N10*1000000/H$6,"")</f>
        <v>0.15918286131193207</v>
      </c>
      <c r="L11" s="183"/>
      <c r="M11" s="183"/>
      <c r="N11" s="184"/>
      <c r="O11" s="182" t="str">
        <f>IF(ISNUMBER(Qld!L10),Qld!L10*1000000/O$6,"")</f>
        <v/>
      </c>
      <c r="P11" s="183">
        <f>IF(ISNUMBER(Qld!M10),Qld!M10*1000000/P$6,"")</f>
        <v>59.393499975362694</v>
      </c>
      <c r="Q11" s="184">
        <f>IF(ISNUMBER(Qld!N10),Qld!N10*1000000/Q$6,"")</f>
        <v>58.781345152302464</v>
      </c>
      <c r="R11" s="182">
        <f>IF(ISNUMBER(SA!L10),SA!L10*1000000/R$6,"")</f>
        <v>2.8053768302649651</v>
      </c>
      <c r="S11" s="183">
        <f>IF(ISNUMBER(SA!M10),SA!M10*1000000/S$6,"")</f>
        <v>3.7280350047962139</v>
      </c>
      <c r="T11" s="184">
        <f>IF(ISNUMBER(SA!N10),SA!N10*1000000/T$6,"")</f>
        <v>4.9227276369883031</v>
      </c>
      <c r="U11" s="183" t="str">
        <f>IF(ISNUMBER(TAS!L10),TAS!L10*1000000/R$6,"")</f>
        <v/>
      </c>
      <c r="V11" s="183" t="str">
        <f>IF(ISNUMBER(TAS!M10),TAS!M10*1000000/S$6,"")</f>
        <v/>
      </c>
      <c r="W11" s="184" t="str">
        <f>IF(ISNUMBER(TAS!N10),TAS!N10*1000000/T$6,"")</f>
        <v/>
      </c>
      <c r="X11" s="183">
        <f>IF(ISNUMBER(Vic!L10),Vic!L10*1000000/X$6,"")</f>
        <v>1.4387407565402457</v>
      </c>
      <c r="Y11" s="183">
        <f>IF(ISNUMBER(Vic!M10),Vic!M10*1000000/Y$6,"")</f>
        <v>1.2473742771466063</v>
      </c>
      <c r="Z11" s="184">
        <f>IF(ISNUMBER(Vic!N10),Vic!N10*1000000/Z$6,"")</f>
        <v>3.712163770766463</v>
      </c>
      <c r="AA11" s="182">
        <f>IF(ISNUMBER(WA!M10),WA!M10*1000000/AA$6,"")</f>
        <v>1.289982066719896</v>
      </c>
      <c r="AB11" s="183">
        <f>IF(ISNUMBER(WA!N10),WA!N10*1000000/AB$6,"")</f>
        <v>4.469712113292303</v>
      </c>
      <c r="AC11" s="184">
        <f>IF(ISNUMBER(WA!O10),WA!O10*1000000/AC$6,"")</f>
        <v>14.847335357630872</v>
      </c>
      <c r="AD11" s="182">
        <f t="shared" si="1"/>
        <v>9.9585929163389402</v>
      </c>
      <c r="AE11" s="244">
        <f t="shared" si="0"/>
        <v>12.06156239114951</v>
      </c>
    </row>
    <row r="12" spans="1:31">
      <c r="B12" s="62" t="s">
        <v>5</v>
      </c>
      <c r="C12" s="52" t="s">
        <v>6</v>
      </c>
      <c r="D12" s="195" t="s">
        <v>7</v>
      </c>
      <c r="E12" s="196" t="s">
        <v>82</v>
      </c>
      <c r="F12" s="176">
        <f>IF(ISNUMBER(ACT!L11),ACT!L11*1000000/F$6,"")</f>
        <v>0.22736254039745138</v>
      </c>
      <c r="G12" s="177">
        <f>IF(ISNUMBER(ACT!M11),ACT!M11*1000000/G$6,"")</f>
        <v>6.8930269646866158</v>
      </c>
      <c r="H12" s="178">
        <f>IF(ISNUMBER(ACT!N11),ACT!N11*1000000/H$6,"")</f>
        <v>0.97366850169131791</v>
      </c>
      <c r="I12" s="177">
        <f>IF(ISNUMBER(NSW!L11),NSW!L11*1000000/F$6,"")</f>
        <v>26501.810780232452</v>
      </c>
      <c r="J12" s="177">
        <f>IF(ISNUMBER(NSW!M11),NSW!M11*1000000/G$6,"")</f>
        <v>19001.982815598149</v>
      </c>
      <c r="K12" s="178">
        <f>IF(ISNUMBER(NSW!N11),NSW!N11*1000000/H$6,"")</f>
        <v>19311.666777210321</v>
      </c>
      <c r="L12" s="177"/>
      <c r="M12" s="177"/>
      <c r="N12" s="178"/>
      <c r="O12" s="176" t="str">
        <f>IF(ISNUMBER(Qld!L11),Qld!L11*1000000/O$6,"")</f>
        <v/>
      </c>
      <c r="P12" s="177">
        <f>IF(ISNUMBER(Qld!M11),Qld!M11*1000000/P$6,"")</f>
        <v>1445.2418327338255</v>
      </c>
      <c r="Q12" s="178">
        <f>IF(ISNUMBER(Qld!N11),Qld!N11*1000000/Q$6,"")</f>
        <v>1430.3460653726934</v>
      </c>
      <c r="R12" s="176">
        <f>IF(ISNUMBER(SA!L11),SA!L11*1000000/R$6,"")</f>
        <v>526.0294546310929</v>
      </c>
      <c r="S12" s="177">
        <f>IF(ISNUMBER(SA!M11),SA!M11*1000000/S$6,"")</f>
        <v>164.69320874272626</v>
      </c>
      <c r="T12" s="178">
        <f>IF(ISNUMBER(SA!N11),SA!N11*1000000/T$6,"")</f>
        <v>158.56364809667588</v>
      </c>
      <c r="U12" s="177" t="str">
        <f>IF(ISNUMBER(TAS!L11),TAS!L11*1000000/R$6,"")</f>
        <v/>
      </c>
      <c r="V12" s="177" t="str">
        <f>IF(ISNUMBER(TAS!M11),TAS!M11*1000000/S$6,"")</f>
        <v/>
      </c>
      <c r="W12" s="178">
        <f>IF(ISNUMBER(TAS!N11),TAS!N11*1000000/T$6,"")</f>
        <v>12.246565388223654</v>
      </c>
      <c r="X12" s="177">
        <f>IF(ISNUMBER(Vic!L11),Vic!L11*1000000/X$6,"")</f>
        <v>1125.9944845873099</v>
      </c>
      <c r="Y12" s="177">
        <f>IF(ISNUMBER(Vic!M11),Vic!M11*1000000/Y$6,"")</f>
        <v>1308.1392240761768</v>
      </c>
      <c r="Z12" s="178">
        <f>IF(ISNUMBER(Vic!N11),Vic!N11*1000000/Z$6,"")</f>
        <v>1098.4469367401334</v>
      </c>
      <c r="AA12" s="176">
        <f>IF(ISNUMBER(WA!M11),WA!M11*1000000/AA$6,"")</f>
        <v>780.88052658248341</v>
      </c>
      <c r="AB12" s="177">
        <f>IF(ISNUMBER(WA!N11),WA!N11*1000000/AB$6,"")</f>
        <v>439.91899888381357</v>
      </c>
      <c r="AC12" s="178">
        <f>IF(ISNUMBER(WA!O11),WA!O11*1000000/AC$6,"")</f>
        <v>811.62883248598769</v>
      </c>
      <c r="AD12" s="176">
        <f t="shared" si="1"/>
        <v>4118.0935671871584</v>
      </c>
      <c r="AE12" s="84">
        <f t="shared" si="0"/>
        <v>8290.5523501765419</v>
      </c>
    </row>
    <row r="13" spans="1:31">
      <c r="B13" s="62" t="s">
        <v>8</v>
      </c>
      <c r="C13" s="285" t="s">
        <v>140</v>
      </c>
      <c r="D13" s="190" t="s">
        <v>9</v>
      </c>
      <c r="E13" s="191" t="s">
        <v>83</v>
      </c>
      <c r="F13" s="182">
        <f>IF(ISNUMBER(ACT!L12),ACT!L12*1000000/F$6,"")</f>
        <v>30.36913932451672</v>
      </c>
      <c r="G13" s="183">
        <f>IF(ISNUMBER(ACT!M12),ACT!M12*1000000/G$6,"")</f>
        <v>8.0811108048732851</v>
      </c>
      <c r="H13" s="184">
        <f>IF(ISNUMBER(ACT!N12),ACT!N12*1000000/H$6,"")</f>
        <v>2.3214167274656763</v>
      </c>
      <c r="I13" s="183">
        <f>IF(ISNUMBER(NSW!L12),NSW!L12*1000000/F$6,"")</f>
        <v>8143.4224558402402</v>
      </c>
      <c r="J13" s="183">
        <f>IF(ISNUMBER(NSW!M12),NSW!M12*1000000/G$6,"")</f>
        <v>7367.4042241197076</v>
      </c>
      <c r="K13" s="184">
        <f>IF(ISNUMBER(NSW!N12),NSW!N12*1000000/H$6,"")</f>
        <v>6532.068713935133</v>
      </c>
      <c r="L13" s="183"/>
      <c r="M13" s="183"/>
      <c r="N13" s="184"/>
      <c r="O13" s="182" t="str">
        <f>IF(ISNUMBER(Qld!L12),Qld!L12*1000000/O$6,"")</f>
        <v/>
      </c>
      <c r="P13" s="183">
        <f>IF(ISNUMBER(Qld!M12),Qld!M12*1000000/P$6,"")</f>
        <v>18422.763812728335</v>
      </c>
      <c r="Q13" s="184">
        <f>IF(ISNUMBER(Qld!N12),Qld!N12*1000000/Q$6,"")</f>
        <v>18232.884722815477</v>
      </c>
      <c r="R13" s="182">
        <f>IF(ISNUMBER(SA!L12),SA!L12*1000000/R$6,"")</f>
        <v>86578.83991278382</v>
      </c>
      <c r="S13" s="183">
        <f>IF(ISNUMBER(SA!M12),SA!M12*1000000/S$6,"")</f>
        <v>18169.3593045036</v>
      </c>
      <c r="T13" s="184">
        <f>IF(ISNUMBER(SA!N12),SA!N12*1000000/T$6,"")</f>
        <v>21422.698413941744</v>
      </c>
      <c r="U13" s="183" t="str">
        <f>IF(ISNUMBER(TAS!L12),TAS!L12*1000000/R$6,"")</f>
        <v/>
      </c>
      <c r="V13" s="183" t="str">
        <f>IF(ISNUMBER(TAS!M12),TAS!M12*1000000/S$6,"")</f>
        <v/>
      </c>
      <c r="W13" s="184">
        <f>IF(ISNUMBER(TAS!N12),TAS!N12*1000000/T$6,"")</f>
        <v>0.36152222548261709</v>
      </c>
      <c r="X13" s="183">
        <f>IF(ISNUMBER(Vic!L12),Vic!L12*1000000/X$6,"")</f>
        <v>680.88406303267129</v>
      </c>
      <c r="Y13" s="183">
        <f>IF(ISNUMBER(Vic!M12),Vic!M12*1000000/Y$6,"")</f>
        <v>792.7954512893217</v>
      </c>
      <c r="Z13" s="184">
        <f>IF(ISNUMBER(Vic!N12),Vic!N12*1000000/Z$6,"")</f>
        <v>732.88719017132166</v>
      </c>
      <c r="AA13" s="182">
        <f>IF(ISNUMBER(WA!M12),WA!M12*1000000/AA$6,"")</f>
        <v>20546.602499192708</v>
      </c>
      <c r="AB13" s="183">
        <f>IF(ISNUMBER(WA!N12),WA!N12*1000000/AB$6,"")</f>
        <v>19676.98052736809</v>
      </c>
      <c r="AC13" s="184">
        <f>IF(ISNUMBER(WA!O12),WA!O12*1000000/AC$6,"")</f>
        <v>16606.445306936625</v>
      </c>
      <c r="AD13" s="182">
        <f t="shared" si="1"/>
        <v>13552.620543763396</v>
      </c>
      <c r="AE13" s="244">
        <f t="shared" si="0"/>
        <v>11115.292672130228</v>
      </c>
    </row>
    <row r="14" spans="1:31">
      <c r="B14" s="705" t="s">
        <v>10</v>
      </c>
      <c r="C14" s="651" t="s">
        <v>11</v>
      </c>
      <c r="D14" s="188" t="s">
        <v>12</v>
      </c>
      <c r="E14" s="189" t="s">
        <v>84</v>
      </c>
      <c r="F14" s="197">
        <f>IF(ISNUMBER(ACT!L13),ACT!L13*1000000/F$6,"")</f>
        <v>0</v>
      </c>
      <c r="G14" s="198">
        <f>IF(ISNUMBER(ACT!M13),ACT!M13*1000000/G$6,"")</f>
        <v>0</v>
      </c>
      <c r="H14" s="199">
        <f>IF(ISNUMBER(ACT!N13),ACT!N13*1000000/H$6,"")</f>
        <v>0</v>
      </c>
      <c r="I14" s="198">
        <f>IF(ISNUMBER(NSW!L13),NSW!L13*1000000/F$6,"")</f>
        <v>0</v>
      </c>
      <c r="J14" s="198">
        <f>IF(ISNUMBER(NSW!M13),NSW!M13*1000000/G$6,"")</f>
        <v>0</v>
      </c>
      <c r="K14" s="199">
        <f>IF(ISNUMBER(NSW!N13),NSW!N13*1000000/H$6,"")</f>
        <v>0</v>
      </c>
      <c r="L14" s="198"/>
      <c r="M14" s="198"/>
      <c r="N14" s="199"/>
      <c r="O14" s="197" t="str">
        <f>IF(ISNUMBER(Qld!L13),Qld!L13*1000000/O$6,"")</f>
        <v/>
      </c>
      <c r="P14" s="198">
        <f>IF(ISNUMBER(Qld!M13),Qld!M13*1000000/P$6,"")</f>
        <v>10.448856477147141</v>
      </c>
      <c r="Q14" s="199">
        <f>IF(ISNUMBER(Qld!N13),Qld!N13*1000000/Q$6,"")</f>
        <v>10.341162573090248</v>
      </c>
      <c r="R14" s="197">
        <f>IF(ISNUMBER(SA!L13),SA!L13*1000000/R$6,"")</f>
        <v>1.5517811100164123</v>
      </c>
      <c r="S14" s="198" t="str">
        <f>IF(ISNUMBER(SA!M13),SA!M13*1000000/S$6,"")</f>
        <v/>
      </c>
      <c r="T14" s="199">
        <f>IF(ISNUMBER(SA!N13),SA!N13*1000000/T$6,"")</f>
        <v>16.834884966640537</v>
      </c>
      <c r="U14" s="198" t="str">
        <f>IF(ISNUMBER(TAS!L13),TAS!L13*1000000/R$6,"")</f>
        <v/>
      </c>
      <c r="V14" s="198" t="str">
        <f>IF(ISNUMBER(TAS!M13),TAS!M13*1000000/S$6,"")</f>
        <v/>
      </c>
      <c r="W14" s="199" t="str">
        <f>IF(ISNUMBER(TAS!N13),TAS!N13*1000000/T$6,"")</f>
        <v/>
      </c>
      <c r="X14" s="198">
        <f>IF(ISNUMBER(Vic!L13),Vic!L13*1000000/X$6,"")</f>
        <v>0.89921297283765356</v>
      </c>
      <c r="Y14" s="198">
        <f>IF(ISNUMBER(Vic!M13),Vic!M13*1000000/Y$6,"")</f>
        <v>0.53458897591997412</v>
      </c>
      <c r="Z14" s="199">
        <f>IF(ISNUMBER(Vic!N13),Vic!N13*1000000/Z$6,"")</f>
        <v>1.0606182202189893</v>
      </c>
      <c r="AA14" s="197">
        <f>IF(ISNUMBER(WA!M13),WA!M13*1000000/AA$6,"")</f>
        <v>0.33725021352154144</v>
      </c>
      <c r="AB14" s="198">
        <f>IF(ISNUMBER(WA!N13),WA!N13*1000000/AB$6,"")</f>
        <v>2.8970356289857522</v>
      </c>
      <c r="AC14" s="199">
        <f>IF(ISNUMBER(WA!O13),WA!O13*1000000/AC$6,"")</f>
        <v>0</v>
      </c>
      <c r="AD14" s="197">
        <f t="shared" si="1"/>
        <v>2.806586946148641</v>
      </c>
      <c r="AE14" s="245">
        <f t="shared" si="0"/>
        <v>2.4756489611459931</v>
      </c>
    </row>
    <row r="15" spans="1:31">
      <c r="B15" s="706"/>
      <c r="C15" s="701"/>
      <c r="D15" s="190" t="s">
        <v>13</v>
      </c>
      <c r="E15" s="191" t="s">
        <v>85</v>
      </c>
      <c r="F15" s="182">
        <f>IF(ISNUMBER(ACT!L14),ACT!L14*1000000/F$6,"")</f>
        <v>0</v>
      </c>
      <c r="G15" s="183">
        <f>IF(ISNUMBER(ACT!M14),ACT!M14*1000000/G$6,"")</f>
        <v>0</v>
      </c>
      <c r="H15" s="184">
        <f>IF(ISNUMBER(ACT!N14),ACT!N14*1000000/H$6,"")</f>
        <v>0</v>
      </c>
      <c r="I15" s="183">
        <f>IF(ISNUMBER(NSW!L14),NSW!L14*1000000/F$6,"")</f>
        <v>21.112235894049057</v>
      </c>
      <c r="J15" s="183">
        <f>IF(ISNUMBER(NSW!M14),NSW!M14*1000000/G$6,"")</f>
        <v>12.201942142457675</v>
      </c>
      <c r="K15" s="184">
        <f>IF(ISNUMBER(NSW!N14),NSW!N14*1000000/H$6,"")</f>
        <v>1474.3251309942295</v>
      </c>
      <c r="L15" s="183"/>
      <c r="M15" s="183"/>
      <c r="N15" s="184"/>
      <c r="O15" s="182" t="str">
        <f>IF(ISNUMBER(Qld!L14),Qld!L14*1000000/O$6,"")</f>
        <v/>
      </c>
      <c r="P15" s="183">
        <f>IF(ISNUMBER(Qld!M14),Qld!M14*1000000/P$6,"")</f>
        <v>27.057038877665228</v>
      </c>
      <c r="Q15" s="184">
        <f>IF(ISNUMBER(Qld!N14),Qld!N14*1000000/Q$6,"")</f>
        <v>26.778168347160012</v>
      </c>
      <c r="R15" s="182" t="str">
        <f>IF(ISNUMBER(SA!L14),SA!L14*1000000/R$6,"")</f>
        <v/>
      </c>
      <c r="S15" s="183" t="str">
        <f>IF(ISNUMBER(SA!M14),SA!M14*1000000/S$6,"")</f>
        <v/>
      </c>
      <c r="T15" s="184">
        <f>IF(ISNUMBER(SA!N14),SA!N14*1000000/T$6,"")</f>
        <v>15.44904976895717</v>
      </c>
      <c r="U15" s="183" t="str">
        <f>IF(ISNUMBER(TAS!L14),TAS!L14*1000000/R$6,"")</f>
        <v/>
      </c>
      <c r="V15" s="183" t="str">
        <f>IF(ISNUMBER(TAS!M14),TAS!M14*1000000/S$6,"")</f>
        <v/>
      </c>
      <c r="W15" s="184" t="str">
        <f>IF(ISNUMBER(TAS!N14),TAS!N14*1000000/T$6,"")</f>
        <v/>
      </c>
      <c r="X15" s="183">
        <f>IF(ISNUMBER(Vic!L14),Vic!L14*1000000/X$6,"")</f>
        <v>0.53952778370259213</v>
      </c>
      <c r="Y15" s="183">
        <f>IF(ISNUMBER(Vic!M14),Vic!M14*1000000/Y$6,"")</f>
        <v>0</v>
      </c>
      <c r="Z15" s="184">
        <f>IF(ISNUMBER(Vic!N14),Vic!N14*1000000/Z$6,"")</f>
        <v>0.53030911010949466</v>
      </c>
      <c r="AA15" s="182">
        <f>IF(ISNUMBER(WA!M14),WA!M14*1000000/AA$6,"")</f>
        <v>0</v>
      </c>
      <c r="AB15" s="183">
        <f>IF(ISNUMBER(WA!N14),WA!N14*1000000/AB$6,"")</f>
        <v>0</v>
      </c>
      <c r="AC15" s="184">
        <f>IF(ISNUMBER(WA!O14),WA!O14*1000000/AC$6,"")</f>
        <v>8.7162530040960693</v>
      </c>
      <c r="AD15" s="182">
        <f t="shared" si="1"/>
        <v>105.78064372816179</v>
      </c>
      <c r="AE15" s="244">
        <f t="shared" si="0"/>
        <v>196.13339825792232</v>
      </c>
    </row>
    <row r="16" spans="1:31">
      <c r="B16" s="706"/>
      <c r="C16" s="701"/>
      <c r="D16" s="190" t="s">
        <v>14</v>
      </c>
      <c r="E16" s="191" t="s">
        <v>86</v>
      </c>
      <c r="F16" s="182">
        <f>IF(ISNUMBER(ACT!L15),ACT!L15*1000000/F$6,"")</f>
        <v>57.381974481261537</v>
      </c>
      <c r="G16" s="183">
        <f>IF(ISNUMBER(ACT!M15),ACT!M15*1000000/G$6,"")</f>
        <v>33.769410052152601</v>
      </c>
      <c r="H16" s="184">
        <f>IF(ISNUMBER(ACT!N15),ACT!N15*1000000/H$6,"")</f>
        <v>13.875439411023413</v>
      </c>
      <c r="I16" s="183">
        <f>IF(ISNUMBER(NSW!L15),NSW!L15*1000000/F$6,"")</f>
        <v>2420.3013094999646</v>
      </c>
      <c r="J16" s="183">
        <f>IF(ISNUMBER(NSW!M15),NSW!M15*1000000/G$6,"")</f>
        <v>347.6215578347975</v>
      </c>
      <c r="K16" s="184">
        <f>IF(ISNUMBER(NSW!N15),NSW!N15*1000000/H$6,"")</f>
        <v>265.57007362207338</v>
      </c>
      <c r="L16" s="183"/>
      <c r="M16" s="183"/>
      <c r="N16" s="184"/>
      <c r="O16" s="182" t="str">
        <f>IF(ISNUMBER(Qld!L15),Qld!L15*1000000/O$6,"")</f>
        <v/>
      </c>
      <c r="P16" s="183">
        <f>IF(ISNUMBER(Qld!M15),Qld!M15*1000000/P$6,"")</f>
        <v>45.754992573612746</v>
      </c>
      <c r="Q16" s="184">
        <f>IF(ISNUMBER(Qld!N15),Qld!N15*1000000/Q$6,"")</f>
        <v>45.283406635847825</v>
      </c>
      <c r="R16" s="182">
        <f>IF(ISNUMBER(SA!L15),SA!L15*1000000/R$6,"")</f>
        <v>7.4181222474902224</v>
      </c>
      <c r="S16" s="183">
        <f>IF(ISNUMBER(SA!M15),SA!M15*1000000/S$6,"")</f>
        <v>52.773482535426922</v>
      </c>
      <c r="T16" s="184">
        <f>IF(ISNUMBER(SA!N15),SA!N15*1000000/T$6,"")</f>
        <v>5.3505289371427329</v>
      </c>
      <c r="U16" s="183" t="str">
        <f>IF(ISNUMBER(TAS!L15),TAS!L15*1000000/R$6,"")</f>
        <v/>
      </c>
      <c r="V16" s="183" t="str">
        <f>IF(ISNUMBER(TAS!M15),TAS!M15*1000000/S$6,"")</f>
        <v/>
      </c>
      <c r="W16" s="184">
        <f>IF(ISNUMBER(TAS!N15),TAS!N15*1000000/T$6,"")</f>
        <v>9.3393241583009413E-3</v>
      </c>
      <c r="X16" s="183">
        <f>IF(ISNUMBER(Vic!L15),Vic!L15*1000000/X$6,"")</f>
        <v>3.5968518913506142</v>
      </c>
      <c r="Y16" s="183">
        <f>IF(ISNUMBER(Vic!M15),Vic!M15*1000000/Y$6,"")</f>
        <v>1.7819632530665805</v>
      </c>
      <c r="Z16" s="184">
        <f>IF(ISNUMBER(Vic!N15),Vic!N15*1000000/Z$6,"")</f>
        <v>1.4141576269586524</v>
      </c>
      <c r="AA16" s="182">
        <f>IF(ISNUMBER(WA!M15),WA!M15*1000000/AA$6,"")</f>
        <v>2.7738830062146782</v>
      </c>
      <c r="AB16" s="183">
        <f>IF(ISNUMBER(WA!N15),WA!N15*1000000/AB$6,"")</f>
        <v>3.1784619472300824</v>
      </c>
      <c r="AC16" s="184">
        <f>IF(ISNUMBER(WA!O15),WA!O15*1000000/AC$6,"")</f>
        <v>22.267137284647106</v>
      </c>
      <c r="AD16" s="182">
        <f t="shared" si="1"/>
        <v>185.00678289802329</v>
      </c>
      <c r="AE16" s="244">
        <f t="shared" si="0"/>
        <v>367.7448493620841</v>
      </c>
    </row>
    <row r="17" spans="2:31">
      <c r="B17" s="706"/>
      <c r="C17" s="701"/>
      <c r="D17" s="190" t="s">
        <v>15</v>
      </c>
      <c r="E17" s="191" t="s">
        <v>87</v>
      </c>
      <c r="F17" s="182">
        <f>IF(ISNUMBER(ACT!L16),ACT!L16*1000000/F$6,"")</f>
        <v>0</v>
      </c>
      <c r="G17" s="183">
        <f>IF(ISNUMBER(ACT!M16),ACT!M16*1000000/G$6,"")</f>
        <v>0</v>
      </c>
      <c r="H17" s="184">
        <f>IF(ISNUMBER(ACT!N16),ACT!N16*1000000/H$6,"")</f>
        <v>0</v>
      </c>
      <c r="I17" s="183">
        <f>IF(ISNUMBER(NSW!L16),NSW!L16*1000000/F$6,"")</f>
        <v>25.199348227384196</v>
      </c>
      <c r="J17" s="183">
        <f>IF(ISNUMBER(NSW!M16),NSW!M16*1000000/G$6,"")</f>
        <v>87.447252020946664</v>
      </c>
      <c r="K17" s="184">
        <f>IF(ISNUMBER(NSW!N16),NSW!N16*1000000/H$6,"")</f>
        <v>73.966969556277775</v>
      </c>
      <c r="L17" s="183"/>
      <c r="M17" s="183"/>
      <c r="N17" s="184"/>
      <c r="O17" s="182" t="str">
        <f>IF(ISNUMBER(Qld!L16),Qld!L16*1000000/O$6,"")</f>
        <v/>
      </c>
      <c r="P17" s="183">
        <f>IF(ISNUMBER(Qld!M16),Qld!M16*1000000/P$6,"")</f>
        <v>91.070033295556129</v>
      </c>
      <c r="Q17" s="184">
        <f>IF(ISNUMBER(Qld!N16),Qld!N16*1000000/Q$6,"")</f>
        <v>90.13139590019712</v>
      </c>
      <c r="R17" s="182">
        <f>IF(ISNUMBER(SA!L16),SA!L16*1000000/R$6,"")</f>
        <v>295.53214834053745</v>
      </c>
      <c r="S17" s="183">
        <f>IF(ISNUMBER(SA!M16),SA!M16*1000000/S$6,"")</f>
        <v>1.6945613658164609</v>
      </c>
      <c r="T17" s="184" t="str">
        <f>IF(ISNUMBER(SA!N16),SA!N16*1000000/T$6,"")</f>
        <v/>
      </c>
      <c r="U17" s="183" t="str">
        <f>IF(ISNUMBER(TAS!L16),TAS!L16*1000000/R$6,"")</f>
        <v/>
      </c>
      <c r="V17" s="183" t="str">
        <f>IF(ISNUMBER(TAS!M16),TAS!M16*1000000/S$6,"")</f>
        <v/>
      </c>
      <c r="W17" s="184" t="str">
        <f>IF(ISNUMBER(TAS!N16),TAS!N16*1000000/T$6,"")</f>
        <v/>
      </c>
      <c r="X17" s="183">
        <f>IF(ISNUMBER(Vic!L16),Vic!L16*1000000/X$6,"")</f>
        <v>0.17984259456753071</v>
      </c>
      <c r="Y17" s="183">
        <f>IF(ISNUMBER(Vic!M16),Vic!M16*1000000/Y$6,"")</f>
        <v>3.3857301808265032</v>
      </c>
      <c r="Z17" s="184">
        <f>IF(ISNUMBER(Vic!N16),Vic!N16*1000000/Z$6,"")</f>
        <v>8.6617154651217465</v>
      </c>
      <c r="AA17" s="182">
        <f>IF(ISNUMBER(WA!M16),WA!M16*1000000/AA$6,"")</f>
        <v>20.673438088870491</v>
      </c>
      <c r="AB17" s="183">
        <f>IF(ISNUMBER(WA!N16),WA!N16*1000000/AB$6,"")</f>
        <v>8.2772446542450057E-2</v>
      </c>
      <c r="AC17" s="184">
        <f>IF(ISNUMBER(WA!O16),WA!O16*1000000/AC$6,"")</f>
        <v>6.9990453627662177</v>
      </c>
      <c r="AD17" s="182">
        <f t="shared" si="1"/>
        <v>44.064015802838163</v>
      </c>
      <c r="AE17" s="244">
        <f t="shared" si="0"/>
        <v>47.299818374833386</v>
      </c>
    </row>
    <row r="18" spans="2:31">
      <c r="B18" s="706"/>
      <c r="C18" s="701"/>
      <c r="D18" s="190" t="s">
        <v>16</v>
      </c>
      <c r="E18" s="191" t="s">
        <v>88</v>
      </c>
      <c r="F18" s="182">
        <f>IF(ISNUMBER(ACT!L17),ACT!L17*1000000/F$6,"")</f>
        <v>0</v>
      </c>
      <c r="G18" s="183">
        <f>IF(ISNUMBER(ACT!M17),ACT!M17*1000000/G$6,"")</f>
        <v>0</v>
      </c>
      <c r="H18" s="184">
        <f>IF(ISNUMBER(ACT!N17),ACT!N17*1000000/H$6,"")</f>
        <v>0</v>
      </c>
      <c r="I18" s="183">
        <f>IF(ISNUMBER(NSW!L17),NSW!L17*1000000/F$6,"")</f>
        <v>20407.709755477001</v>
      </c>
      <c r="J18" s="183">
        <f>IF(ISNUMBER(NSW!M17),NSW!M17*1000000/G$6,"")</f>
        <v>1120.5450200823632</v>
      </c>
      <c r="K18" s="184">
        <f>IF(ISNUMBER(NSW!N17),NSW!N17*1000000/H$6,"")</f>
        <v>708.8412814220336</v>
      </c>
      <c r="L18" s="183"/>
      <c r="M18" s="183"/>
      <c r="N18" s="184"/>
      <c r="O18" s="182" t="str">
        <f>IF(ISNUMBER(Qld!L17),Qld!L17*1000000/O$6,"")</f>
        <v/>
      </c>
      <c r="P18" s="183">
        <f>IF(ISNUMBER(Qld!M17),Qld!M17*1000000/P$6,"")</f>
        <v>127.1460851324431</v>
      </c>
      <c r="Q18" s="184">
        <f>IF(ISNUMBER(Qld!N17),Qld!N17*1000000/Q$6,"")</f>
        <v>125.83562036307713</v>
      </c>
      <c r="R18" s="182">
        <f>IF(ISNUMBER(SA!L17),SA!L17*1000000/R$6,"")</f>
        <v>3.7060184156862555</v>
      </c>
      <c r="S18" s="183">
        <f>IF(ISNUMBER(SA!M17),SA!M17*1000000/S$6,"")</f>
        <v>0.98042479022238094</v>
      </c>
      <c r="T18" s="184" t="str">
        <f>IF(ISNUMBER(SA!N17),SA!N17*1000000/T$6,"")</f>
        <v/>
      </c>
      <c r="U18" s="183" t="str">
        <f>IF(ISNUMBER(TAS!L17),TAS!L17*1000000/R$6,"")</f>
        <v/>
      </c>
      <c r="V18" s="183" t="str">
        <f>IF(ISNUMBER(TAS!M17),TAS!M17*1000000/S$6,"")</f>
        <v/>
      </c>
      <c r="W18" s="184" t="str">
        <f>IF(ISNUMBER(TAS!N17),TAS!N17*1000000/T$6,"")</f>
        <v/>
      </c>
      <c r="X18" s="183">
        <f>IF(ISNUMBER(Vic!L17),Vic!L17*1000000/X$6,"")</f>
        <v>23.739222482914055</v>
      </c>
      <c r="Y18" s="183">
        <f>IF(ISNUMBER(Vic!M17),Vic!M17*1000000/Y$6,"")</f>
        <v>31.18435692866516</v>
      </c>
      <c r="Z18" s="184">
        <f>IF(ISNUMBER(Vic!N17),Vic!N17*1000000/Z$6,"")</f>
        <v>16.969891523503829</v>
      </c>
      <c r="AA18" s="182">
        <f>IF(ISNUMBER(WA!M17),WA!M17*1000000/AA$6,"")</f>
        <v>14.202449616925914</v>
      </c>
      <c r="AB18" s="183">
        <f>IF(ISNUMBER(WA!N17),WA!N17*1000000/AB$6,"")</f>
        <v>15.216472710131306</v>
      </c>
      <c r="AC18" s="184">
        <f>IF(ISNUMBER(WA!O17),WA!O17*1000000/AC$6,"")</f>
        <v>8.8708830760641604</v>
      </c>
      <c r="AD18" s="182">
        <f t="shared" si="1"/>
        <v>1412.8092176263137</v>
      </c>
      <c r="AE18" s="244">
        <f t="shared" si="0"/>
        <v>2736.5048902189596</v>
      </c>
    </row>
    <row r="19" spans="2:31">
      <c r="B19" s="706"/>
      <c r="C19" s="701"/>
      <c r="D19" s="190" t="s">
        <v>17</v>
      </c>
      <c r="E19" s="191" t="s">
        <v>89</v>
      </c>
      <c r="F19" s="182">
        <f>IF(ISNUMBER(ACT!L18),ACT!L18*1000000/F$6,"")</f>
        <v>0</v>
      </c>
      <c r="G19" s="183">
        <f>IF(ISNUMBER(ACT!M18),ACT!M18*1000000/G$6,"")</f>
        <v>0</v>
      </c>
      <c r="H19" s="184">
        <f>IF(ISNUMBER(ACT!N18),ACT!N18*1000000/H$6,"")</f>
        <v>0</v>
      </c>
      <c r="I19" s="183">
        <f>IF(ISNUMBER(NSW!L18),NSW!L18*1000000/F$6,"")</f>
        <v>17.539395973517678</v>
      </c>
      <c r="J19" s="183">
        <f>IF(ISNUMBER(NSW!M18),NSW!M18*1000000/G$6,"")</f>
        <v>23.841952738881115</v>
      </c>
      <c r="K19" s="184">
        <f>IF(ISNUMBER(NSW!N18),NSW!N18*1000000/H$6,"")</f>
        <v>6.8448630364130798</v>
      </c>
      <c r="L19" s="183"/>
      <c r="M19" s="183"/>
      <c r="N19" s="184"/>
      <c r="O19" s="182" t="str">
        <f>IF(ISNUMBER(Qld!L18),Qld!L18*1000000/O$6,"")</f>
        <v/>
      </c>
      <c r="P19" s="183">
        <f>IF(ISNUMBER(Qld!M18),Qld!M18*1000000/P$6,"")</f>
        <v>1.9797833325120899</v>
      </c>
      <c r="Q19" s="184">
        <f>IF(ISNUMBER(Qld!N18),Qld!N18*1000000/Q$6,"")</f>
        <v>1.9593781717434156</v>
      </c>
      <c r="R19" s="182">
        <f>IF(ISNUMBER(SA!L18),SA!L18*1000000/R$6,"")</f>
        <v>0.33469788647412818</v>
      </c>
      <c r="S19" s="183">
        <f>IF(ISNUMBER(SA!M18),SA!M18*1000000/S$6,"")</f>
        <v>0.20576816584914168</v>
      </c>
      <c r="T19" s="184">
        <f>IF(ISNUMBER(SA!N18),SA!N18*1000000/T$6,"")</f>
        <v>2.2052855754439644</v>
      </c>
      <c r="U19" s="183" t="str">
        <f>IF(ISNUMBER(TAS!L18),TAS!L18*1000000/R$6,"")</f>
        <v/>
      </c>
      <c r="V19" s="183" t="str">
        <f>IF(ISNUMBER(TAS!M18),TAS!M18*1000000/S$6,"")</f>
        <v/>
      </c>
      <c r="W19" s="184">
        <f>IF(ISNUMBER(TAS!N18),TAS!N18*1000000/T$6,"")</f>
        <v>1.4472939760154104</v>
      </c>
      <c r="X19" s="183">
        <f>IF(ISNUMBER(Vic!L18),Vic!L18*1000000/X$6,"")</f>
        <v>0.17984259456753071</v>
      </c>
      <c r="Y19" s="183">
        <f>IF(ISNUMBER(Vic!M18),Vic!M18*1000000/Y$6,"")</f>
        <v>1.6037669277599225</v>
      </c>
      <c r="Z19" s="184">
        <f>IF(ISNUMBER(Vic!N18),Vic!N18*1000000/Z$6,"")</f>
        <v>0.17676970336983155</v>
      </c>
      <c r="AA19" s="182">
        <f>IF(ISNUMBER(WA!M18),WA!M18*1000000/AA$6,"")</f>
        <v>1.1550819813112794</v>
      </c>
      <c r="AB19" s="183">
        <f>IF(ISNUMBER(WA!N18),WA!N18*1000000/AB$6,"")</f>
        <v>0.69487468872386826</v>
      </c>
      <c r="AC19" s="184">
        <f>IF(ISNUMBER(WA!O18),WA!O18*1000000/AC$6,"")</f>
        <v>4.9766467899203981</v>
      </c>
      <c r="AD19" s="182">
        <f t="shared" si="1"/>
        <v>3.619188974583492</v>
      </c>
      <c r="AE19" s="244">
        <f t="shared" si="0"/>
        <v>6.5174346557389304</v>
      </c>
    </row>
    <row r="20" spans="2:31">
      <c r="B20" s="706"/>
      <c r="C20" s="701"/>
      <c r="D20" s="190" t="s">
        <v>18</v>
      </c>
      <c r="E20" s="191" t="s">
        <v>90</v>
      </c>
      <c r="F20" s="182">
        <f>IF(ISNUMBER(ACT!L19),ACT!L19*1000000/F$6,"")</f>
        <v>0</v>
      </c>
      <c r="G20" s="183">
        <f>IF(ISNUMBER(ACT!M19),ACT!M19*1000000/G$6,"")</f>
        <v>0</v>
      </c>
      <c r="H20" s="184">
        <f>IF(ISNUMBER(ACT!N19),ACT!N19*1000000/H$6,"")</f>
        <v>0</v>
      </c>
      <c r="I20" s="183">
        <f>IF(ISNUMBER(NSW!L19),NSW!L19*1000000/F$6,"")</f>
        <v>0</v>
      </c>
      <c r="J20" s="183">
        <f>IF(ISNUMBER(NSW!M19),NSW!M19*1000000/G$6,"")</f>
        <v>0</v>
      </c>
      <c r="K20" s="184">
        <f>IF(ISNUMBER(NSW!N19),NSW!N19*1000000/H$6,"")</f>
        <v>0</v>
      </c>
      <c r="L20" s="183"/>
      <c r="M20" s="183"/>
      <c r="N20" s="184"/>
      <c r="O20" s="182" t="str">
        <f>IF(ISNUMBER(Qld!L19),Qld!L19*1000000/O$6,"")</f>
        <v/>
      </c>
      <c r="P20" s="183">
        <f>IF(ISNUMBER(Qld!M19),Qld!M19*1000000/P$6,"")</f>
        <v>0</v>
      </c>
      <c r="Q20" s="184">
        <f>IF(ISNUMBER(Qld!N19),Qld!N19*1000000/Q$6,"")</f>
        <v>0</v>
      </c>
      <c r="R20" s="182" t="str">
        <f>IF(ISNUMBER(SA!L19),SA!L19*1000000/R$6,"")</f>
        <v/>
      </c>
      <c r="S20" s="183" t="str">
        <f>IF(ISNUMBER(SA!M19),SA!M19*1000000/S$6,"")</f>
        <v/>
      </c>
      <c r="T20" s="184">
        <f>IF(ISNUMBER(SA!N19),SA!N19*1000000/T$6,"")</f>
        <v>0.30126852123551423</v>
      </c>
      <c r="U20" s="183" t="str">
        <f>IF(ISNUMBER(TAS!L19),TAS!L19*1000000/R$6,"")</f>
        <v/>
      </c>
      <c r="V20" s="183" t="str">
        <f>IF(ISNUMBER(TAS!M19),TAS!M19*1000000/S$6,"")</f>
        <v/>
      </c>
      <c r="W20" s="184" t="str">
        <f>IF(ISNUMBER(TAS!N19),TAS!N19*1000000/T$6,"")</f>
        <v/>
      </c>
      <c r="X20" s="183">
        <f>IF(ISNUMBER(Vic!L19),Vic!L19*1000000/X$6,"")</f>
        <v>1.7984259456753071</v>
      </c>
      <c r="Y20" s="183">
        <f>IF(ISNUMBER(Vic!M19),Vic!M19*1000000/Y$6,"")</f>
        <v>0</v>
      </c>
      <c r="Z20" s="184">
        <f>IF(ISNUMBER(Vic!N19),Vic!N19*1000000/Z$6,"")</f>
        <v>0</v>
      </c>
      <c r="AA20" s="182">
        <f>IF(ISNUMBER(WA!M19),WA!M19*1000000/AA$6,"")</f>
        <v>0.33725021352154144</v>
      </c>
      <c r="AB20" s="183">
        <f>IF(ISNUMBER(WA!N19),WA!N19*1000000/AB$6,"")</f>
        <v>0</v>
      </c>
      <c r="AC20" s="184">
        <f>IF(ISNUMBER(WA!O19),WA!O19*1000000/AC$6,"")</f>
        <v>3.185786403784693</v>
      </c>
      <c r="AD20" s="182">
        <f t="shared" si="1"/>
        <v>0.37484873894780374</v>
      </c>
      <c r="AE20" s="244">
        <f t="shared" si="0"/>
        <v>0.33065272254463174</v>
      </c>
    </row>
    <row r="21" spans="2:31">
      <c r="B21" s="706"/>
      <c r="C21" s="701"/>
      <c r="D21" s="190" t="s">
        <v>19</v>
      </c>
      <c r="E21" s="191" t="s">
        <v>141</v>
      </c>
      <c r="F21" s="182">
        <f>IF(ISNUMBER(ACT!L20),ACT!L20*1000000/F$6,"")</f>
        <v>0</v>
      </c>
      <c r="G21" s="183">
        <f>IF(ISNUMBER(ACT!M20),ACT!M20*1000000/G$6,"")</f>
        <v>0</v>
      </c>
      <c r="H21" s="184">
        <f>IF(ISNUMBER(ACT!N20),ACT!N20*1000000/H$6,"")</f>
        <v>0</v>
      </c>
      <c r="I21" s="183">
        <f>IF(ISNUMBER(NSW!L20),NSW!L20*1000000/F$6,"")</f>
        <v>0</v>
      </c>
      <c r="J21" s="183">
        <f>IF(ISNUMBER(NSW!M20),NSW!M20*1000000/G$6,"")</f>
        <v>0</v>
      </c>
      <c r="K21" s="184">
        <f>IF(ISNUMBER(NSW!N20),NSW!N20*1000000/H$6,"")</f>
        <v>0</v>
      </c>
      <c r="L21" s="183"/>
      <c r="M21" s="183"/>
      <c r="N21" s="184"/>
      <c r="O21" s="182" t="str">
        <f>IF(ISNUMBER(Qld!L20),Qld!L20*1000000/O$6,"")</f>
        <v/>
      </c>
      <c r="P21" s="183">
        <f>IF(ISNUMBER(Qld!M20),Qld!M20*1000000/P$6,"")</f>
        <v>0</v>
      </c>
      <c r="Q21" s="184">
        <f>IF(ISNUMBER(Qld!N20),Qld!N20*1000000/Q$6,"")</f>
        <v>0</v>
      </c>
      <c r="R21" s="182" t="str">
        <f>IF(ISNUMBER(SA!L20),SA!L20*1000000/R$6,"")</f>
        <v/>
      </c>
      <c r="S21" s="183" t="str">
        <f>IF(ISNUMBER(SA!M20),SA!M20*1000000/S$6,"")</f>
        <v/>
      </c>
      <c r="T21" s="184" t="str">
        <f>IF(ISNUMBER(SA!N20),SA!N20*1000000/T$6,"")</f>
        <v/>
      </c>
      <c r="U21" s="183" t="str">
        <f>IF(ISNUMBER(TAS!L20),TAS!L20*1000000/R$6,"")</f>
        <v/>
      </c>
      <c r="V21" s="183" t="str">
        <f>IF(ISNUMBER(TAS!M20),TAS!M20*1000000/S$6,"")</f>
        <v/>
      </c>
      <c r="W21" s="184" t="str">
        <f>IF(ISNUMBER(TAS!N20),TAS!N20*1000000/T$6,"")</f>
        <v/>
      </c>
      <c r="X21" s="183">
        <f>IF(ISNUMBER(Vic!L20),Vic!L20*1000000/X$6,"")</f>
        <v>1.4387407565402457</v>
      </c>
      <c r="Y21" s="183">
        <f>IF(ISNUMBER(Vic!M20),Vic!M20*1000000/Y$6,"")</f>
        <v>0</v>
      </c>
      <c r="Z21" s="184">
        <f>IF(ISNUMBER(Vic!N20),Vic!N20*1000000/Z$6,"")</f>
        <v>1.5909273303284841</v>
      </c>
      <c r="AA21" s="182">
        <f>IF(ISNUMBER(WA!M20),WA!M20*1000000/AA$6,"")</f>
        <v>10.201818959026628</v>
      </c>
      <c r="AB21" s="183">
        <f>IF(ISNUMBER(WA!N20),WA!N20*1000000/AB$6,"")</f>
        <v>0</v>
      </c>
      <c r="AC21" s="184">
        <f>IF(ISNUMBER(WA!O20),WA!O20*1000000/AC$6,"")</f>
        <v>7.3245823563832513</v>
      </c>
      <c r="AD21" s="182">
        <f t="shared" si="1"/>
        <v>1.4682906715913293</v>
      </c>
      <c r="AE21" s="244">
        <f t="shared" si="0"/>
        <v>1.0535197088000341</v>
      </c>
    </row>
    <row r="22" spans="2:31">
      <c r="B22" s="706"/>
      <c r="C22" s="701"/>
      <c r="D22" s="190" t="s">
        <v>142</v>
      </c>
      <c r="E22" s="191" t="s">
        <v>143</v>
      </c>
      <c r="F22" s="182">
        <f>IF(ISNUMBER(ACT!L21),ACT!L21*1000000/F$6,"")</f>
        <v>0</v>
      </c>
      <c r="G22" s="183">
        <f>IF(ISNUMBER(ACT!M21),ACT!M21*1000000/G$6,"")</f>
        <v>0</v>
      </c>
      <c r="H22" s="184">
        <f>IF(ISNUMBER(ACT!N21),ACT!N21*1000000/H$6,"")</f>
        <v>0</v>
      </c>
      <c r="I22" s="183">
        <f>IF(ISNUMBER(NSW!L21),NSW!L21*1000000/F$6,"")</f>
        <v>0</v>
      </c>
      <c r="J22" s="183">
        <f>IF(ISNUMBER(NSW!M21),NSW!M21*1000000/G$6,"")</f>
        <v>0</v>
      </c>
      <c r="K22" s="184">
        <f>IF(ISNUMBER(NSW!N21),NSW!N21*1000000/H$6,"")</f>
        <v>0</v>
      </c>
      <c r="L22" s="183"/>
      <c r="M22" s="183"/>
      <c r="N22" s="184"/>
      <c r="O22" s="182" t="str">
        <f>IF(ISNUMBER(Qld!L21),Qld!L21*1000000/O$6,"")</f>
        <v/>
      </c>
      <c r="P22" s="183">
        <f>IF(ISNUMBER(Qld!M21),Qld!M21*1000000/P$6,"")</f>
        <v>0</v>
      </c>
      <c r="Q22" s="184">
        <f>IF(ISNUMBER(Qld!N21),Qld!N21*1000000/Q$6,"")</f>
        <v>0</v>
      </c>
      <c r="R22" s="182" t="str">
        <f>IF(ISNUMBER(SA!L21),SA!L21*1000000/R$6,"")</f>
        <v/>
      </c>
      <c r="S22" s="183">
        <f>IF(ISNUMBER(SA!M21),SA!M21*1000000/S$6,"")</f>
        <v>0.16945613658164607</v>
      </c>
      <c r="T22" s="184" t="str">
        <f>IF(ISNUMBER(SA!N21),SA!N21*1000000/T$6,"")</f>
        <v/>
      </c>
      <c r="U22" s="183" t="str">
        <f>IF(ISNUMBER(TAS!L21),TAS!L21*1000000/R$6,"")</f>
        <v/>
      </c>
      <c r="V22" s="183" t="str">
        <f>IF(ISNUMBER(TAS!M21),TAS!M21*1000000/S$6,"")</f>
        <v/>
      </c>
      <c r="W22" s="184" t="str">
        <f>IF(ISNUMBER(TAS!N21),TAS!N21*1000000/T$6,"")</f>
        <v/>
      </c>
      <c r="X22" s="183">
        <f>IF(ISNUMBER(Vic!L21),Vic!L21*1000000/X$6,"")</f>
        <v>0</v>
      </c>
      <c r="Y22" s="183">
        <f>IF(ISNUMBER(Vic!M21),Vic!M21*1000000/Y$6,"")</f>
        <v>0</v>
      </c>
      <c r="Z22" s="184">
        <f>IF(ISNUMBER(Vic!N21),Vic!N21*1000000/Z$6,"")</f>
        <v>1.0606182202189893</v>
      </c>
      <c r="AA22" s="182">
        <f>IF(ISNUMBER(WA!M21),WA!M21*1000000/AA$6,"")</f>
        <v>0</v>
      </c>
      <c r="AB22" s="183">
        <f>IF(ISNUMBER(WA!N21),WA!N21*1000000/AB$6,"")</f>
        <v>0.33108978616980023</v>
      </c>
      <c r="AC22" s="184">
        <f>IF(ISNUMBER(WA!O21),WA!O21*1000000/AC$6,"")</f>
        <v>8.1384248404258355E-2</v>
      </c>
      <c r="AD22" s="182">
        <f t="shared" si="1"/>
        <v>0.10950322609164627</v>
      </c>
      <c r="AE22" s="244">
        <f t="shared" si="0"/>
        <v>0.12585371780353316</v>
      </c>
    </row>
    <row r="23" spans="2:31">
      <c r="B23" s="706"/>
      <c r="C23" s="701"/>
      <c r="D23" s="190" t="s">
        <v>20</v>
      </c>
      <c r="E23" s="191" t="s">
        <v>91</v>
      </c>
      <c r="F23" s="182">
        <f>IF(ISNUMBER(ACT!L22),ACT!L22*1000000/F$6,"")</f>
        <v>0</v>
      </c>
      <c r="G23" s="183">
        <f>IF(ISNUMBER(ACT!M22),ACT!M22*1000000/G$6,"")</f>
        <v>0</v>
      </c>
      <c r="H23" s="184">
        <f>IF(ISNUMBER(ACT!N22),ACT!N22*1000000/H$6,"")</f>
        <v>0</v>
      </c>
      <c r="I23" s="183">
        <f>IF(ISNUMBER(NSW!L22),NSW!L22*1000000/F$6,"")</f>
        <v>12.315470938195283</v>
      </c>
      <c r="J23" s="183">
        <f>IF(ISNUMBER(NSW!M22),NSW!M22*1000000/G$6,"")</f>
        <v>2.9166923103681723</v>
      </c>
      <c r="K23" s="184">
        <f>IF(ISNUMBER(NSW!N22),NSW!N22*1000000/H$6,"")</f>
        <v>22.497844398753067</v>
      </c>
      <c r="L23" s="183"/>
      <c r="M23" s="183"/>
      <c r="N23" s="184"/>
      <c r="O23" s="182" t="str">
        <f>IF(ISNUMBER(Qld!L22),Qld!L22*1000000/O$6,"")</f>
        <v/>
      </c>
      <c r="P23" s="183">
        <f>IF(ISNUMBER(Qld!M22),Qld!M22*1000000/P$6,"")</f>
        <v>65.112874047064295</v>
      </c>
      <c r="Q23" s="184">
        <f>IF(ISNUMBER(Qld!N22),Qld!N22*1000000/Q$6,"")</f>
        <v>64.441770981783449</v>
      </c>
      <c r="R23" s="182">
        <f>IF(ISNUMBER(SA!L22),SA!L22*1000000/R$6,"")</f>
        <v>44.143608517878647</v>
      </c>
      <c r="S23" s="183">
        <f>IF(ISNUMBER(SA!M22),SA!M22*1000000/S$6,"")</f>
        <v>6.3425011120558965</v>
      </c>
      <c r="T23" s="184">
        <f>IF(ISNUMBER(SA!N22),SA!N22*1000000/T$6,"")</f>
        <v>10.604651947490101</v>
      </c>
      <c r="U23" s="183" t="str">
        <f>IF(ISNUMBER(TAS!L22),TAS!L22*1000000/R$6,"")</f>
        <v/>
      </c>
      <c r="V23" s="183" t="str">
        <f>IF(ISNUMBER(TAS!M22),TAS!M22*1000000/S$6,"")</f>
        <v/>
      </c>
      <c r="W23" s="184" t="str">
        <f>IF(ISNUMBER(TAS!N22),TAS!N22*1000000/T$6,"")</f>
        <v/>
      </c>
      <c r="X23" s="183">
        <f>IF(ISNUMBER(Vic!L22),Vic!L22*1000000/X$6,"")</f>
        <v>8.2727593501064121</v>
      </c>
      <c r="Y23" s="183">
        <f>IF(ISNUMBER(Vic!M22),Vic!M22*1000000/Y$6,"")</f>
        <v>12.473742771466064</v>
      </c>
      <c r="Z23" s="184">
        <f>IF(ISNUMBER(Vic!N22),Vic!N22*1000000/Z$6,"")</f>
        <v>24.92452817514625</v>
      </c>
      <c r="AA23" s="182">
        <f>IF(ISNUMBER(WA!M22),WA!M22*1000000/AA$6,"")</f>
        <v>3.4568146885957995</v>
      </c>
      <c r="AB23" s="183">
        <f>IF(ISNUMBER(WA!N22),WA!N22*1000000/AB$6,"")</f>
        <v>61.71513614205076</v>
      </c>
      <c r="AC23" s="184">
        <f>IF(ISNUMBER(WA!O22),WA!O22*1000000/AC$6,"")</f>
        <v>114.76277712353885</v>
      </c>
      <c r="AD23" s="182">
        <f t="shared" si="1"/>
        <v>26.704774853205471</v>
      </c>
      <c r="AE23" s="244">
        <f t="shared" si="0"/>
        <v>27.217524837157075</v>
      </c>
    </row>
    <row r="24" spans="2:31">
      <c r="B24" s="706"/>
      <c r="C24" s="701"/>
      <c r="D24" s="190" t="s">
        <v>21</v>
      </c>
      <c r="E24" s="191" t="s">
        <v>144</v>
      </c>
      <c r="F24" s="182">
        <f>IF(ISNUMBER(ACT!L23),ACT!L23*1000000/F$6,"")</f>
        <v>0</v>
      </c>
      <c r="G24" s="183">
        <f>IF(ISNUMBER(ACT!M23),ACT!M23*1000000/G$6,"")</f>
        <v>0</v>
      </c>
      <c r="H24" s="184">
        <f>IF(ISNUMBER(ACT!N23),ACT!N23*1000000/H$6,"")</f>
        <v>0</v>
      </c>
      <c r="I24" s="183">
        <f>IF(ISNUMBER(NSW!L23),NSW!L23*1000000/F$6,"")</f>
        <v>44.173293562933409</v>
      </c>
      <c r="J24" s="183">
        <f>IF(ISNUMBER(NSW!M23),NSW!M23*1000000/G$6,"")</f>
        <v>47.309284447072741</v>
      </c>
      <c r="K24" s="184">
        <f>IF(ISNUMBER(NSW!N23),NSW!N23*1000000/H$6,"")</f>
        <v>89.540359487961794</v>
      </c>
      <c r="L24" s="183"/>
      <c r="M24" s="183"/>
      <c r="N24" s="184"/>
      <c r="O24" s="182" t="str">
        <f>IF(ISNUMBER(Qld!L23),Qld!L23*1000000/O$6,"")</f>
        <v/>
      </c>
      <c r="P24" s="183" t="str">
        <f>IF(ISNUMBER(Qld!M23),Qld!M23*1000000/P$6,"")</f>
        <v/>
      </c>
      <c r="Q24" s="184" t="str">
        <f>IF(ISNUMBER(Qld!N23),Qld!N23*1000000/Q$6,"")</f>
        <v/>
      </c>
      <c r="R24" s="182" t="str">
        <f>IF(ISNUMBER(SA!L23),SA!L23*1000000/R$6,"")</f>
        <v/>
      </c>
      <c r="S24" s="183" t="str">
        <f>IF(ISNUMBER(SA!M23),SA!M23*1000000/S$6,"")</f>
        <v/>
      </c>
      <c r="T24" s="184" t="str">
        <f>IF(ISNUMBER(SA!N23),SA!N23*1000000/T$6,"")</f>
        <v/>
      </c>
      <c r="U24" s="183" t="str">
        <f>IF(ISNUMBER(TAS!L23),TAS!L23*1000000/R$6,"")</f>
        <v/>
      </c>
      <c r="V24" s="183" t="str">
        <f>IF(ISNUMBER(TAS!M23),TAS!M23*1000000/S$6,"")</f>
        <v/>
      </c>
      <c r="W24" s="184" t="str">
        <f>IF(ISNUMBER(TAS!N23),TAS!N23*1000000/T$6,"")</f>
        <v/>
      </c>
      <c r="X24" s="183">
        <f>IF(ISNUMBER(Vic!L23),Vic!L23*1000000/X$6,"")</f>
        <v>0</v>
      </c>
      <c r="Y24" s="183">
        <f>IF(ISNUMBER(Vic!M23),Vic!M23*1000000/Y$6,"")</f>
        <v>0</v>
      </c>
      <c r="Z24" s="184">
        <f>IF(ISNUMBER(Vic!N23),Vic!N23*1000000/Z$6,"")</f>
        <v>0</v>
      </c>
      <c r="AA24" s="182">
        <f>IF(ISNUMBER(WA!M23),WA!M23*1000000/AA$6,"")</f>
        <v>0.86420367214894989</v>
      </c>
      <c r="AB24" s="183">
        <f>IF(ISNUMBER(WA!N23),WA!N23*1000000/AB$6,"")</f>
        <v>6.2079334906837542E-2</v>
      </c>
      <c r="AC24" s="184">
        <f>IF(ISNUMBER(WA!O23),WA!O23*1000000/AC$6,"")</f>
        <v>0.20346062101064588</v>
      </c>
      <c r="AD24" s="182">
        <f t="shared" si="1"/>
        <v>15.179390093836197</v>
      </c>
      <c r="AE24" s="244">
        <f t="shared" si="0"/>
        <v>28.130027586230618</v>
      </c>
    </row>
    <row r="25" spans="2:31">
      <c r="B25" s="706"/>
      <c r="C25" s="701"/>
      <c r="D25" s="190" t="s">
        <v>22</v>
      </c>
      <c r="E25" s="191" t="s">
        <v>92</v>
      </c>
      <c r="F25" s="182">
        <f>IF(ISNUMBER(ACT!L24),ACT!L24*1000000/F$6,"")</f>
        <v>0</v>
      </c>
      <c r="G25" s="183">
        <f>IF(ISNUMBER(ACT!M24),ACT!M24*1000000/G$6,"")</f>
        <v>0</v>
      </c>
      <c r="H25" s="184">
        <f>IF(ISNUMBER(ACT!N24),ACT!N24*1000000/H$6,"")</f>
        <v>0</v>
      </c>
      <c r="I25" s="183">
        <f>IF(ISNUMBER(NSW!L24),NSW!L24*1000000/F$6,"")</f>
        <v>77.357397673323334</v>
      </c>
      <c r="J25" s="183">
        <f>IF(ISNUMBER(NSW!M24),NSW!M24*1000000/G$6,"")</f>
        <v>24.75174667055559</v>
      </c>
      <c r="K25" s="184">
        <f>IF(ISNUMBER(NSW!N24),NSW!N24*1000000/H$6,"")</f>
        <v>0.47754858393579624</v>
      </c>
      <c r="L25" s="183"/>
      <c r="M25" s="183"/>
      <c r="N25" s="184"/>
      <c r="O25" s="182" t="str">
        <f>IF(ISNUMBER(Qld!L24),Qld!L24*1000000/O$6,"")</f>
        <v/>
      </c>
      <c r="P25" s="183">
        <f>IF(ISNUMBER(Qld!M24),Qld!M24*1000000/P$6,"")</f>
        <v>13.638507401749953</v>
      </c>
      <c r="Q25" s="184">
        <f>IF(ISNUMBER(Qld!N24),Qld!N24*1000000/Q$6,"")</f>
        <v>13.49793851645464</v>
      </c>
      <c r="R25" s="182">
        <f>IF(ISNUMBER(SA!L24),SA!L24*1000000/R$6,"")</f>
        <v>2.5802164339096425</v>
      </c>
      <c r="S25" s="183">
        <f>IF(ISNUMBER(SA!M24),SA!M24*1000000/S$6,"")</f>
        <v>5.3015562730543557</v>
      </c>
      <c r="T25" s="184">
        <f>IF(ISNUMBER(SA!N24),SA!N24*1000000/T$6,"")</f>
        <v>2.9403807672586191</v>
      </c>
      <c r="U25" s="183" t="str">
        <f>IF(ISNUMBER(TAS!L24),TAS!L24*1000000/R$6,"")</f>
        <v/>
      </c>
      <c r="V25" s="183" t="str">
        <f>IF(ISNUMBER(TAS!M24),TAS!M24*1000000/S$6,"")</f>
        <v/>
      </c>
      <c r="W25" s="184" t="str">
        <f>IF(ISNUMBER(TAS!N24),TAS!N24*1000000/T$6,"")</f>
        <v/>
      </c>
      <c r="X25" s="183">
        <f>IF(ISNUMBER(Vic!L24),Vic!L24*1000000/X$6,"")</f>
        <v>17.624574267618009</v>
      </c>
      <c r="Y25" s="183">
        <f>IF(ISNUMBER(Vic!M24),Vic!M24*1000000/Y$6,"")</f>
        <v>18.532417831892438</v>
      </c>
      <c r="Z25" s="184">
        <f>IF(ISNUMBER(Vic!N24),Vic!N24*1000000/Z$6,"")</f>
        <v>28.813461649282544</v>
      </c>
      <c r="AA25" s="182">
        <f>IF(ISNUMBER(WA!M24),WA!M24*1000000/AA$6,"")</f>
        <v>4.7973842873439265</v>
      </c>
      <c r="AB25" s="183">
        <f>IF(ISNUMBER(WA!N24),WA!N24*1000000/AB$6,"")</f>
        <v>2.290313595829593</v>
      </c>
      <c r="AC25" s="184">
        <f>IF(ISNUMBER(WA!O24),WA!O24*1000000/AC$6,"")</f>
        <v>9.7661098085110023</v>
      </c>
      <c r="AD25" s="182">
        <f t="shared" si="1"/>
        <v>13.080561985924675</v>
      </c>
      <c r="AE25" s="244">
        <f t="shared" si="0"/>
        <v>21.126080429396467</v>
      </c>
    </row>
    <row r="26" spans="2:31">
      <c r="B26" s="706"/>
      <c r="C26" s="701"/>
      <c r="D26" s="190" t="s">
        <v>23</v>
      </c>
      <c r="E26" s="191" t="s">
        <v>93</v>
      </c>
      <c r="F26" s="182">
        <f>IF(ISNUMBER(ACT!L25),ACT!L25*1000000/F$6,"")</f>
        <v>126.1050090133007</v>
      </c>
      <c r="G26" s="183">
        <f>IF(ISNUMBER(ACT!M25),ACT!M25*1000000/G$6,"")</f>
        <v>422.33169481230146</v>
      </c>
      <c r="H26" s="184">
        <f>IF(ISNUMBER(ACT!N25),ACT!N25*1000000/H$6,"")</f>
        <v>351.42269682297541</v>
      </c>
      <c r="I26" s="183">
        <f>IF(ISNUMBER(NSW!L25),NSW!L25*1000000/F$6,"")</f>
        <v>29821.547472757095</v>
      </c>
      <c r="J26" s="183">
        <f>IF(ISNUMBER(NSW!M25),NSW!M25*1000000/G$6,"")</f>
        <v>10035.401687400157</v>
      </c>
      <c r="K26" s="184">
        <f>IF(ISNUMBER(NSW!N25),NSW!N25*1000000/H$6,"")</f>
        <v>17217.563175698084</v>
      </c>
      <c r="L26" s="183"/>
      <c r="M26" s="183"/>
      <c r="N26" s="184"/>
      <c r="O26" s="182" t="str">
        <f>IF(ISNUMBER(Qld!L25),Qld!L25*1000000/O$6,"")</f>
        <v/>
      </c>
      <c r="P26" s="183">
        <f>IF(ISNUMBER(Qld!M25),Qld!M25*1000000/P$6,"")</f>
        <v>814.13090151413826</v>
      </c>
      <c r="Q26" s="184">
        <f>IF(ISNUMBER(Qld!N25),Qld!N25*1000000/Q$6,"")</f>
        <v>805.73984595804234</v>
      </c>
      <c r="R26" s="182">
        <f>IF(ISNUMBER(SA!L25),SA!L25*1000000/R$6,"")</f>
        <v>751.04380099959042</v>
      </c>
      <c r="S26" s="183">
        <f>IF(ISNUMBER(SA!M25),SA!M25*1000000/S$6,"")</f>
        <v>9382.943634652569</v>
      </c>
      <c r="T26" s="184">
        <f>IF(ISNUMBER(SA!N25),SA!N25*1000000/T$6,"")</f>
        <v>1629.7542432164873</v>
      </c>
      <c r="U26" s="183" t="str">
        <f>IF(ISNUMBER(TAS!L25),TAS!L25*1000000/R$6,"")</f>
        <v/>
      </c>
      <c r="V26" s="183" t="str">
        <f>IF(ISNUMBER(TAS!M25),TAS!M25*1000000/S$6,"")</f>
        <v/>
      </c>
      <c r="W26" s="184">
        <f>IF(ISNUMBER(TAS!N25),TAS!N25*1000000/T$6,"")</f>
        <v>95.785916178661878</v>
      </c>
      <c r="X26" s="183">
        <f>IF(ISNUMBER(Vic!L25),Vic!L25*1000000/X$6,"")</f>
        <v>296.20075325272308</v>
      </c>
      <c r="Y26" s="183">
        <f>IF(ISNUMBER(Vic!M25),Vic!M25*1000000/Y$6,"")</f>
        <v>205.81675572919005</v>
      </c>
      <c r="Z26" s="184">
        <f>IF(ISNUMBER(Vic!N25),Vic!N25*1000000/Z$6,"")</f>
        <v>184.19403091136448</v>
      </c>
      <c r="AA26" s="182">
        <f>IF(ISNUMBER(WA!M25),WA!M25*1000000/AA$6,"")</f>
        <v>219.64094656017426</v>
      </c>
      <c r="AB26" s="183">
        <f>IF(ISNUMBER(WA!N25),WA!N25*1000000/AB$6,"")</f>
        <v>138.9294128991753</v>
      </c>
      <c r="AC26" s="184">
        <f>IF(ISNUMBER(WA!O25),WA!O25*1000000/AC$6,"")</f>
        <v>23.414248265905126</v>
      </c>
      <c r="AD26" s="182">
        <f t="shared" si="1"/>
        <v>4028.9981237023312</v>
      </c>
      <c r="AE26" s="244">
        <f t="shared" si="0"/>
        <v>7253.5152303411987</v>
      </c>
    </row>
    <row r="27" spans="2:31">
      <c r="B27" s="706"/>
      <c r="C27" s="701"/>
      <c r="D27" s="190" t="s">
        <v>24</v>
      </c>
      <c r="E27" s="191" t="s">
        <v>94</v>
      </c>
      <c r="F27" s="182">
        <f>IF(ISNUMBER(ACT!L26),ACT!L26*1000000/F$6,"")</f>
        <v>0</v>
      </c>
      <c r="G27" s="183">
        <f>IF(ISNUMBER(ACT!M26),ACT!M26*1000000/G$6,"")</f>
        <v>0</v>
      </c>
      <c r="H27" s="184">
        <f>IF(ISNUMBER(ACT!N26),ACT!N26*1000000/H$6,"")</f>
        <v>0</v>
      </c>
      <c r="I27" s="183">
        <f>IF(ISNUMBER(NSW!L26),NSW!L26*1000000/F$6,"")</f>
        <v>841.24139947057006</v>
      </c>
      <c r="J27" s="183">
        <f>IF(ISNUMBER(NSW!M26),NSW!M26*1000000/G$6,"")</f>
        <v>662.62432735456002</v>
      </c>
      <c r="K27" s="184">
        <f>IF(ISNUMBER(NSW!N26),NSW!N26*1000000/H$6,"")</f>
        <v>598.12960137958476</v>
      </c>
      <c r="L27" s="183"/>
      <c r="M27" s="183"/>
      <c r="N27" s="184"/>
      <c r="O27" s="182" t="str">
        <f>IF(ISNUMBER(Qld!L26),Qld!L26*1000000/O$6,"")</f>
        <v/>
      </c>
      <c r="P27" s="183">
        <f>IF(ISNUMBER(Qld!M26),Qld!M26*1000000/P$6,"")</f>
        <v>50.81443886781031</v>
      </c>
      <c r="Q27" s="184">
        <f>IF(ISNUMBER(Qld!N26),Qld!N26*1000000/Q$6,"")</f>
        <v>50.290706408081</v>
      </c>
      <c r="R27" s="182">
        <f>IF(ISNUMBER(SA!L26),SA!L26*1000000/R$6,"")</f>
        <v>6289.6670242862874</v>
      </c>
      <c r="S27" s="183">
        <f>IF(ISNUMBER(SA!M26),SA!M26*1000000/S$6,"")</f>
        <v>6106.0613854854764</v>
      </c>
      <c r="T27" s="184">
        <f>IF(ISNUMBER(SA!N26),SA!N26*1000000/T$6,"")</f>
        <v>15176.522264647525</v>
      </c>
      <c r="U27" s="183" t="str">
        <f>IF(ISNUMBER(TAS!L26),TAS!L26*1000000/R$6,"")</f>
        <v/>
      </c>
      <c r="V27" s="183" t="str">
        <f>IF(ISNUMBER(TAS!M26),TAS!M26*1000000/S$6,"")</f>
        <v/>
      </c>
      <c r="W27" s="184">
        <f>IF(ISNUMBER(TAS!N26),TAS!N26*1000000/T$6,"")</f>
        <v>28694.621573597789</v>
      </c>
      <c r="X27" s="183">
        <f>IF(ISNUMBER(Vic!L26),Vic!L26*1000000/X$6,"")</f>
        <v>1000.1046683900383</v>
      </c>
      <c r="Y27" s="183">
        <f>IF(ISNUMBER(Vic!M26),Vic!M26*1000000/Y$6,"")</f>
        <v>1046.9034111766161</v>
      </c>
      <c r="Z27" s="184">
        <f>IF(ISNUMBER(Vic!N26),Vic!N26*1000000/Z$6,"")</f>
        <v>1184.8873216879811</v>
      </c>
      <c r="AA27" s="182">
        <f>IF(ISNUMBER(WA!M26),WA!M26*1000000/AA$6,"")</f>
        <v>65.55301025324961</v>
      </c>
      <c r="AB27" s="183">
        <f>IF(ISNUMBER(WA!N26),WA!N26*1000000/AB$6,"")</f>
        <v>115.85576570100191</v>
      </c>
      <c r="AC27" s="184">
        <f>IF(ISNUMBER(WA!O26),WA!O26*1000000/AC$6,"")</f>
        <v>59.217213745148484</v>
      </c>
      <c r="AD27" s="182">
        <f t="shared" si="1"/>
        <v>3441.2496729139843</v>
      </c>
      <c r="AE27" s="244">
        <f t="shared" si="0"/>
        <v>1537.4614929977377</v>
      </c>
    </row>
    <row r="28" spans="2:31">
      <c r="B28" s="706"/>
      <c r="C28" s="701"/>
      <c r="D28" s="190" t="s">
        <v>25</v>
      </c>
      <c r="E28" s="191" t="s">
        <v>145</v>
      </c>
      <c r="F28" s="182">
        <f>IF(ISNUMBER(ACT!L27),ACT!L27*1000000/F$6,"")</f>
        <v>0</v>
      </c>
      <c r="G28" s="183">
        <f>IF(ISNUMBER(ACT!M27),ACT!M27*1000000/G$6,"")</f>
        <v>0</v>
      </c>
      <c r="H28" s="184">
        <f>IF(ISNUMBER(ACT!N27),ACT!N27*1000000/H$6,"")</f>
        <v>0</v>
      </c>
      <c r="I28" s="183">
        <f>IF(ISNUMBER(NSW!L27),NSW!L27*1000000/F$6,"")</f>
        <v>0</v>
      </c>
      <c r="J28" s="183">
        <f>IF(ISNUMBER(NSW!M27),NSW!M27*1000000/G$6,"")</f>
        <v>0</v>
      </c>
      <c r="K28" s="184">
        <f>IF(ISNUMBER(NSW!N27),NSW!N27*1000000/H$6,"")</f>
        <v>0</v>
      </c>
      <c r="L28" s="183"/>
      <c r="M28" s="183"/>
      <c r="N28" s="184"/>
      <c r="O28" s="182" t="str">
        <f>IF(ISNUMBER(Qld!L27),Qld!L27*1000000/O$6,"")</f>
        <v/>
      </c>
      <c r="P28" s="183">
        <f>IF(ISNUMBER(Qld!M27),Qld!M27*1000000/P$6,"")</f>
        <v>0</v>
      </c>
      <c r="Q28" s="184">
        <f>IF(ISNUMBER(Qld!N27),Qld!N27*1000000/Q$6,"")</f>
        <v>0</v>
      </c>
      <c r="R28" s="182" t="str">
        <f>IF(ISNUMBER(SA!L27),SA!L27*1000000/R$6,"")</f>
        <v/>
      </c>
      <c r="S28" s="183" t="str">
        <f>IF(ISNUMBER(SA!M27),SA!M27*1000000/S$6,"")</f>
        <v/>
      </c>
      <c r="T28" s="184" t="str">
        <f>IF(ISNUMBER(SA!N27),SA!N27*1000000/T$6,"")</f>
        <v/>
      </c>
      <c r="U28" s="183" t="str">
        <f>IF(ISNUMBER(TAS!L27),TAS!L27*1000000/R$6,"")</f>
        <v/>
      </c>
      <c r="V28" s="183" t="str">
        <f>IF(ISNUMBER(TAS!M27),TAS!M27*1000000/S$6,"")</f>
        <v/>
      </c>
      <c r="W28" s="184" t="str">
        <f>IF(ISNUMBER(TAS!N27),TAS!N27*1000000/T$6,"")</f>
        <v/>
      </c>
      <c r="X28" s="183">
        <f>IF(ISNUMBER(Vic!L27),Vic!L27*1000000/X$6,"")</f>
        <v>0</v>
      </c>
      <c r="Y28" s="183">
        <f>IF(ISNUMBER(Vic!M27),Vic!M27*1000000/Y$6,"")</f>
        <v>0</v>
      </c>
      <c r="Z28" s="184">
        <f>IF(ISNUMBER(Vic!N27),Vic!N27*1000000/Z$6,"")</f>
        <v>0</v>
      </c>
      <c r="AA28" s="182">
        <f>IF(ISNUMBER(WA!M27),WA!M27*1000000/AA$6,"")</f>
        <v>4.6371904359211946</v>
      </c>
      <c r="AB28" s="183">
        <f>IF(ISNUMBER(WA!N27),WA!N27*1000000/AB$6,"")</f>
        <v>0</v>
      </c>
      <c r="AC28" s="184">
        <f>IF(ISNUMBER(WA!O27),WA!O27*1000000/AC$6,"")</f>
        <v>0</v>
      </c>
      <c r="AD28" s="182">
        <f t="shared" si="1"/>
        <v>0.33122788828008531</v>
      </c>
      <c r="AE28" s="244">
        <f t="shared" si="0"/>
        <v>0.19575535129730365</v>
      </c>
    </row>
    <row r="29" spans="2:31">
      <c r="B29" s="706"/>
      <c r="C29" s="701"/>
      <c r="D29" s="190" t="s">
        <v>146</v>
      </c>
      <c r="E29" s="191" t="s">
        <v>147</v>
      </c>
      <c r="F29" s="182">
        <f>IF(ISNUMBER(ACT!L28),ACT!L28*1000000/F$6,"")</f>
        <v>0</v>
      </c>
      <c r="G29" s="183">
        <f>IF(ISNUMBER(ACT!M28),ACT!M28*1000000/G$6,"")</f>
        <v>0</v>
      </c>
      <c r="H29" s="184">
        <f>IF(ISNUMBER(ACT!N28),ACT!N28*1000000/H$6,"")</f>
        <v>0</v>
      </c>
      <c r="I29" s="183">
        <f>IF(ISNUMBER(NSW!L28),NSW!L28*1000000/F$6,"")</f>
        <v>0</v>
      </c>
      <c r="J29" s="183">
        <f>IF(ISNUMBER(NSW!M28),NSW!M28*1000000/G$6,"")</f>
        <v>0</v>
      </c>
      <c r="K29" s="184">
        <f>IF(ISNUMBER(NSW!N28),NSW!N28*1000000/H$6,"")</f>
        <v>0</v>
      </c>
      <c r="L29" s="183"/>
      <c r="M29" s="183"/>
      <c r="N29" s="184"/>
      <c r="O29" s="182" t="str">
        <f>IF(ISNUMBER(Qld!L28),Qld!L28*1000000/O$6,"")</f>
        <v/>
      </c>
      <c r="P29" s="183">
        <f>IF(ISNUMBER(Qld!M28),Qld!M28*1000000/P$6,"")</f>
        <v>0</v>
      </c>
      <c r="Q29" s="184">
        <f>IF(ISNUMBER(Qld!N28),Qld!N28*1000000/Q$6,"")</f>
        <v>0</v>
      </c>
      <c r="R29" s="182" t="str">
        <f>IF(ISNUMBER(SA!L28),SA!L28*1000000/R$6,"")</f>
        <v/>
      </c>
      <c r="S29" s="183" t="str">
        <f>IF(ISNUMBER(SA!M28),SA!M28*1000000/S$6,"")</f>
        <v/>
      </c>
      <c r="T29" s="184" t="str">
        <f>IF(ISNUMBER(SA!N28),SA!N28*1000000/T$6,"")</f>
        <v/>
      </c>
      <c r="U29" s="183" t="str">
        <f>IF(ISNUMBER(TAS!L28),TAS!L28*1000000/R$6,"")</f>
        <v/>
      </c>
      <c r="V29" s="183" t="str">
        <f>IF(ISNUMBER(TAS!M28),TAS!M28*1000000/S$6,"")</f>
        <v/>
      </c>
      <c r="W29" s="184" t="str">
        <f>IF(ISNUMBER(TAS!N28),TAS!N28*1000000/T$6,"")</f>
        <v/>
      </c>
      <c r="X29" s="183" t="str">
        <f>IF(ISNUMBER(Vic!L28),Vic!L28*1000000/X$6,"")</f>
        <v/>
      </c>
      <c r="Y29" s="183" t="str">
        <f>IF(ISNUMBER(Vic!M28),Vic!M28*1000000/Y$6,"")</f>
        <v/>
      </c>
      <c r="Z29" s="184" t="str">
        <f>IF(ISNUMBER(Vic!N28),Vic!N28*1000000/Z$6,"")</f>
        <v/>
      </c>
      <c r="AA29" s="182">
        <f>IF(ISNUMBER(WA!M28),WA!M28*1000000/AA$6,"")</f>
        <v>0</v>
      </c>
      <c r="AB29" s="183">
        <f>IF(ISNUMBER(WA!N28),WA!N28*1000000/AB$6,"")</f>
        <v>0</v>
      </c>
      <c r="AC29" s="184">
        <f>IF(ISNUMBER(WA!O28),WA!O28*1000000/AC$6,"")</f>
        <v>0</v>
      </c>
      <c r="AD29" s="182">
        <f t="shared" si="1"/>
        <v>0</v>
      </c>
      <c r="AE29" s="244">
        <f t="shared" si="0"/>
        <v>0</v>
      </c>
    </row>
    <row r="30" spans="2:31">
      <c r="B30" s="706"/>
      <c r="C30" s="701"/>
      <c r="D30" s="190" t="s">
        <v>148</v>
      </c>
      <c r="E30" s="191" t="s">
        <v>149</v>
      </c>
      <c r="F30" s="182">
        <f>IF(ISNUMBER(ACT!L29),ACT!L29*1000000/F$6,"")</f>
        <v>0</v>
      </c>
      <c r="G30" s="183">
        <f>IF(ISNUMBER(ACT!M29),ACT!M29*1000000/G$6,"")</f>
        <v>0</v>
      </c>
      <c r="H30" s="184">
        <f>IF(ISNUMBER(ACT!N29),ACT!N29*1000000/H$6,"")</f>
        <v>0</v>
      </c>
      <c r="I30" s="183">
        <f>IF(ISNUMBER(NSW!L29),NSW!L29*1000000/F$6,"")</f>
        <v>2.7337638785884035</v>
      </c>
      <c r="J30" s="183">
        <f>IF(ISNUMBER(NSW!M29),NSW!M29*1000000/G$6,"")</f>
        <v>82.389868106638559</v>
      </c>
      <c r="K30" s="184">
        <f>IF(ISNUMBER(NSW!N29),NSW!N29*1000000/H$6,"")</f>
        <v>42.395702062744576</v>
      </c>
      <c r="L30" s="183"/>
      <c r="M30" s="183"/>
      <c r="N30" s="184"/>
      <c r="O30" s="182" t="str">
        <f>IF(ISNUMBER(Qld!L29),Qld!L29*1000000/O$6,"")</f>
        <v/>
      </c>
      <c r="P30" s="183">
        <f>IF(ISNUMBER(Qld!M29),Qld!M29*1000000/P$6,"")</f>
        <v>0</v>
      </c>
      <c r="Q30" s="184">
        <f>IF(ISNUMBER(Qld!N29),Qld!N29*1000000/Q$6,"")</f>
        <v>0</v>
      </c>
      <c r="R30" s="182" t="str">
        <f>IF(ISNUMBER(SA!L29),SA!L29*1000000/R$6,"")</f>
        <v/>
      </c>
      <c r="S30" s="183" t="str">
        <f>IF(ISNUMBER(SA!M29),SA!M29*1000000/S$6,"")</f>
        <v/>
      </c>
      <c r="T30" s="184" t="str">
        <f>IF(ISNUMBER(SA!N29),SA!N29*1000000/T$6,"")</f>
        <v/>
      </c>
      <c r="U30" s="183" t="str">
        <f>IF(ISNUMBER(TAS!L29),TAS!L29*1000000/R$6,"")</f>
        <v/>
      </c>
      <c r="V30" s="183" t="str">
        <f>IF(ISNUMBER(TAS!M29),TAS!M29*1000000/S$6,"")</f>
        <v/>
      </c>
      <c r="W30" s="184" t="str">
        <f>IF(ISNUMBER(TAS!N29),TAS!N29*1000000/T$6,"")</f>
        <v/>
      </c>
      <c r="X30" s="183" t="str">
        <f>IF(ISNUMBER(Vic!L29),Vic!L29*1000000/X$6,"")</f>
        <v/>
      </c>
      <c r="Y30" s="183" t="str">
        <f>IF(ISNUMBER(Vic!M29),Vic!M29*1000000/Y$6,"")</f>
        <v/>
      </c>
      <c r="Z30" s="184" t="str">
        <f>IF(ISNUMBER(Vic!N29),Vic!N29*1000000/Z$6,"")</f>
        <v/>
      </c>
      <c r="AA30" s="182">
        <f>IF(ISNUMBER(WA!M29),WA!M29*1000000/AA$6,"")</f>
        <v>99.606850563587258</v>
      </c>
      <c r="AB30" s="183">
        <f>IF(ISNUMBER(WA!N29),WA!N29*1000000/AB$6,"")</f>
        <v>0</v>
      </c>
      <c r="AC30" s="184">
        <f>IF(ISNUMBER(WA!O29),WA!O29*1000000/AC$6,"")</f>
        <v>0</v>
      </c>
      <c r="AD30" s="182">
        <f t="shared" si="1"/>
        <v>20.647834964687164</v>
      </c>
      <c r="AE30" s="244">
        <f t="shared" si="0"/>
        <v>29.653404250492759</v>
      </c>
    </row>
    <row r="31" spans="2:31">
      <c r="B31" s="706"/>
      <c r="C31" s="701"/>
      <c r="D31" s="190" t="s">
        <v>26</v>
      </c>
      <c r="E31" s="191" t="s">
        <v>150</v>
      </c>
      <c r="F31" s="182">
        <f>IF(ISNUMBER(ACT!L30),ACT!L30*1000000/F$6,"")</f>
        <v>0</v>
      </c>
      <c r="G31" s="183">
        <f>IF(ISNUMBER(ACT!M30),ACT!M30*1000000/G$6,"")</f>
        <v>0</v>
      </c>
      <c r="H31" s="184">
        <f>IF(ISNUMBER(ACT!N30),ACT!N30*1000000/H$6,"")</f>
        <v>0</v>
      </c>
      <c r="I31" s="183">
        <f>IF(ISNUMBER(NSW!L30),NSW!L30*1000000/F$6,"")</f>
        <v>0</v>
      </c>
      <c r="J31" s="183">
        <f>IF(ISNUMBER(NSW!M30),NSW!M30*1000000/G$6,"")</f>
        <v>0</v>
      </c>
      <c r="K31" s="184">
        <f>IF(ISNUMBER(NSW!N30),NSW!N30*1000000/H$6,"")</f>
        <v>0</v>
      </c>
      <c r="L31" s="183"/>
      <c r="M31" s="183"/>
      <c r="N31" s="184"/>
      <c r="O31" s="182" t="str">
        <f>IF(ISNUMBER(Qld!L30),Qld!L30*1000000/O$6,"")</f>
        <v/>
      </c>
      <c r="P31" s="183">
        <f>IF(ISNUMBER(Qld!M30),Qld!M30*1000000/P$6,"")</f>
        <v>0</v>
      </c>
      <c r="Q31" s="184">
        <f>IF(ISNUMBER(Qld!N30),Qld!N30*1000000/Q$6,"")</f>
        <v>0</v>
      </c>
      <c r="R31" s="182" t="str">
        <f>IF(ISNUMBER(SA!L30),SA!L30*1000000/R$6,"")</f>
        <v/>
      </c>
      <c r="S31" s="183" t="str">
        <f>IF(ISNUMBER(SA!M30),SA!M30*1000000/S$6,"")</f>
        <v/>
      </c>
      <c r="T31" s="184" t="str">
        <f>IF(ISNUMBER(SA!N30),SA!N30*1000000/T$6,"")</f>
        <v/>
      </c>
      <c r="U31" s="183" t="str">
        <f>IF(ISNUMBER(TAS!L30),TAS!L30*1000000/R$6,"")</f>
        <v/>
      </c>
      <c r="V31" s="183" t="str">
        <f>IF(ISNUMBER(TAS!M30),TAS!M30*1000000/S$6,"")</f>
        <v/>
      </c>
      <c r="W31" s="184" t="str">
        <f>IF(ISNUMBER(TAS!N30),TAS!N30*1000000/T$6,"")</f>
        <v/>
      </c>
      <c r="X31" s="183">
        <f>IF(ISNUMBER(Vic!L30),Vic!L30*1000000/X$6,"")</f>
        <v>1.2588981619727151</v>
      </c>
      <c r="Y31" s="183">
        <f>IF(ISNUMBER(Vic!M30),Vic!M30*1000000/Y$6,"")</f>
        <v>0.17819632530665805</v>
      </c>
      <c r="Z31" s="184">
        <f>IF(ISNUMBER(Vic!N30),Vic!N30*1000000/Z$6,"")</f>
        <v>0.88384851684915777</v>
      </c>
      <c r="AA31" s="182">
        <f>IF(ISNUMBER(WA!M30),WA!M30*1000000/AA$6,"")</f>
        <v>0</v>
      </c>
      <c r="AB31" s="183">
        <f>IF(ISNUMBER(WA!N30),WA!N30*1000000/AB$6,"")</f>
        <v>0</v>
      </c>
      <c r="AC31" s="184">
        <f>IF(ISNUMBER(WA!O30),WA!O30*1000000/AC$6,"")</f>
        <v>0</v>
      </c>
      <c r="AD31" s="182">
        <f t="shared" si="1"/>
        <v>0.16578164315203794</v>
      </c>
      <c r="AE31" s="244">
        <f t="shared" si="0"/>
        <v>0.23134723335135884</v>
      </c>
    </row>
    <row r="32" spans="2:31">
      <c r="B32" s="706"/>
      <c r="C32" s="701"/>
      <c r="D32" s="190" t="s">
        <v>27</v>
      </c>
      <c r="E32" s="191" t="s">
        <v>95</v>
      </c>
      <c r="F32" s="182">
        <f>IF(ISNUMBER(ACT!L31),ACT!L31*1000000/F$6,"")</f>
        <v>0</v>
      </c>
      <c r="G32" s="183">
        <f>IF(ISNUMBER(ACT!M31),ACT!M31*1000000/G$6,"")</f>
        <v>0</v>
      </c>
      <c r="H32" s="184">
        <f>IF(ISNUMBER(ACT!N31),ACT!N31*1000000/H$6,"")</f>
        <v>0</v>
      </c>
      <c r="I32" s="183">
        <f>IF(ISNUMBER(NSW!L31),NSW!L31*1000000/F$6,"")</f>
        <v>17194.183849680881</v>
      </c>
      <c r="J32" s="183">
        <f>IF(ISNUMBER(NSW!M31),NSW!M31*1000000/G$6,"")</f>
        <v>16257.295075606551</v>
      </c>
      <c r="K32" s="184">
        <f>IF(ISNUMBER(NSW!N31),NSW!N31*1000000/H$6,"")</f>
        <v>24434.569211381575</v>
      </c>
      <c r="L32" s="183"/>
      <c r="M32" s="183"/>
      <c r="N32" s="184"/>
      <c r="O32" s="182" t="str">
        <f>IF(ISNUMBER(Qld!L31),Qld!L31*1000000/O$6,"")</f>
        <v/>
      </c>
      <c r="P32" s="183">
        <f>IF(ISNUMBER(Qld!M31),Qld!M31*1000000/P$6,"")</f>
        <v>4487.9488388790733</v>
      </c>
      <c r="Q32" s="184">
        <f>IF(ISNUMBER(Qld!N31),Qld!N31*1000000/Q$6,"")</f>
        <v>4441.6926066565738</v>
      </c>
      <c r="R32" s="182">
        <f>IF(ISNUMBER(SA!L31),SA!L31*1000000/R$6,"")</f>
        <v>144.1209099157596</v>
      </c>
      <c r="S32" s="183">
        <f>IF(ISNUMBER(SA!M31),SA!M31*1000000/S$6,"")</f>
        <v>153.37595962102344</v>
      </c>
      <c r="T32" s="184">
        <f>IF(ISNUMBER(SA!N31),SA!N31*1000000/T$6,"")</f>
        <v>2542.5677357079721</v>
      </c>
      <c r="U32" s="183" t="str">
        <f>IF(ISNUMBER(TAS!L31),TAS!L31*1000000/R$6,"")</f>
        <v/>
      </c>
      <c r="V32" s="183" t="str">
        <f>IF(ISNUMBER(TAS!M31),TAS!M31*1000000/S$6,"")</f>
        <v/>
      </c>
      <c r="W32" s="184">
        <f>IF(ISNUMBER(TAS!N31),TAS!N31*1000000/T$6,"")</f>
        <v>991.3391325515214</v>
      </c>
      <c r="X32" s="183">
        <f>IF(ISNUMBER(Vic!L31),Vic!L31*1000000/X$6,"")</f>
        <v>680.16469265440116</v>
      </c>
      <c r="Y32" s="183">
        <f>IF(ISNUMBER(Vic!M31),Vic!M31*1000000/Y$6,"")</f>
        <v>309.70521338297169</v>
      </c>
      <c r="Z32" s="184">
        <f>IF(ISNUMBER(Vic!N31),Vic!N31*1000000/Z$6,"")</f>
        <v>324.54917538701073</v>
      </c>
      <c r="AA32" s="182">
        <f>IF(ISNUMBER(WA!M31),WA!M31*1000000/AA$6,"")</f>
        <v>2120.5188931785242</v>
      </c>
      <c r="AB32" s="183">
        <f>IF(ISNUMBER(WA!N31),WA!N31*1000000/AB$6,"")</f>
        <v>1172.5242657773595</v>
      </c>
      <c r="AC32" s="184">
        <f>IF(ISNUMBER(WA!O31),WA!O31*1000000/AC$6,"")</f>
        <v>1592.2433486688385</v>
      </c>
      <c r="AD32" s="182">
        <f t="shared" si="1"/>
        <v>4269.266606058336</v>
      </c>
      <c r="AE32" s="244">
        <f t="shared" si="0"/>
        <v>7901.791867084813</v>
      </c>
    </row>
    <row r="33" spans="2:31">
      <c r="B33" s="706"/>
      <c r="C33" s="701"/>
      <c r="D33" s="190" t="s">
        <v>28</v>
      </c>
      <c r="E33" s="191" t="s">
        <v>96</v>
      </c>
      <c r="F33" s="182">
        <f>IF(ISNUMBER(ACT!L32),ACT!L32*1000000/F$6,"")</f>
        <v>0</v>
      </c>
      <c r="G33" s="183">
        <f>IF(ISNUMBER(ACT!M32),ACT!M32*1000000/G$6,"")</f>
        <v>0</v>
      </c>
      <c r="H33" s="184">
        <f>IF(ISNUMBER(ACT!N32),ACT!N32*1000000/H$6,"")</f>
        <v>0</v>
      </c>
      <c r="I33" s="183">
        <f>IF(ISNUMBER(NSW!L32),NSW!L32*1000000/F$6,"")</f>
        <v>0</v>
      </c>
      <c r="J33" s="183">
        <f>IF(ISNUMBER(NSW!M32),NSW!M32*1000000/G$6,"")</f>
        <v>0</v>
      </c>
      <c r="K33" s="184">
        <f>IF(ISNUMBER(NSW!N32),NSW!N32*1000000/H$6,"")</f>
        <v>210.28055979306228</v>
      </c>
      <c r="L33" s="183"/>
      <c r="M33" s="183"/>
      <c r="N33" s="184"/>
      <c r="O33" s="182" t="str">
        <f>IF(ISNUMBER(Qld!L32),Qld!L32*1000000/O$6,"")</f>
        <v/>
      </c>
      <c r="P33" s="183">
        <f>IF(ISNUMBER(Qld!M32),Qld!M32*1000000/P$6,"")</f>
        <v>0.21997592583467665</v>
      </c>
      <c r="Q33" s="184">
        <f>IF(ISNUMBER(Qld!N32),Qld!N32*1000000/Q$6,"")</f>
        <v>0.21770868574926838</v>
      </c>
      <c r="R33" s="182" t="str">
        <f>IF(ISNUMBER(SA!L32),SA!L32*1000000/R$6,"")</f>
        <v/>
      </c>
      <c r="S33" s="183" t="str">
        <f>IF(ISNUMBER(SA!M32),SA!M32*1000000/S$6,"")</f>
        <v/>
      </c>
      <c r="T33" s="184" t="str">
        <f>IF(ISNUMBER(SA!N32),SA!N32*1000000/T$6,"")</f>
        <v/>
      </c>
      <c r="U33" s="183" t="str">
        <f>IF(ISNUMBER(TAS!L32),TAS!L32*1000000/R$6,"")</f>
        <v/>
      </c>
      <c r="V33" s="183" t="str">
        <f>IF(ISNUMBER(TAS!M32),TAS!M32*1000000/S$6,"")</f>
        <v/>
      </c>
      <c r="W33" s="184" t="str">
        <f>IF(ISNUMBER(TAS!N32),TAS!N32*1000000/T$6,"")</f>
        <v/>
      </c>
      <c r="X33" s="183">
        <f>IF(ISNUMBER(Vic!L32),Vic!L32*1000000/X$6,"")</f>
        <v>1.0790555674051843</v>
      </c>
      <c r="Y33" s="183">
        <f>IF(ISNUMBER(Vic!M32),Vic!M32*1000000/Y$6,"")</f>
        <v>0.3563926506133161</v>
      </c>
      <c r="Z33" s="184">
        <f>IF(ISNUMBER(Vic!N32),Vic!N32*1000000/Z$6,"")</f>
        <v>0.53030911010949466</v>
      </c>
      <c r="AA33" s="182">
        <f>IF(ISNUMBER(WA!M32),WA!M32*1000000/AA$6,"")</f>
        <v>0</v>
      </c>
      <c r="AB33" s="183">
        <f>IF(ISNUMBER(WA!N32),WA!N32*1000000/AB$6,"")</f>
        <v>0</v>
      </c>
      <c r="AC33" s="184">
        <f>IF(ISNUMBER(WA!O32),WA!O32*1000000/AC$6,"")</f>
        <v>1.7090692164894254</v>
      </c>
      <c r="AD33" s="182">
        <f t="shared" si="1"/>
        <v>15.313790782090264</v>
      </c>
      <c r="AE33" s="244">
        <f t="shared" si="0"/>
        <v>27.733685687626767</v>
      </c>
    </row>
    <row r="34" spans="2:31">
      <c r="B34" s="706"/>
      <c r="C34" s="701"/>
      <c r="D34" s="190" t="s">
        <v>29</v>
      </c>
      <c r="E34" s="191" t="s">
        <v>97</v>
      </c>
      <c r="F34" s="182">
        <f>IF(ISNUMBER(ACT!L33),ACT!L33*1000000/F$6,"")</f>
        <v>0</v>
      </c>
      <c r="G34" s="183">
        <f>IF(ISNUMBER(ACT!M33),ACT!M33*1000000/G$6,"")</f>
        <v>0</v>
      </c>
      <c r="H34" s="184">
        <f>IF(ISNUMBER(ACT!N33),ACT!N33*1000000/H$6,"")</f>
        <v>0</v>
      </c>
      <c r="I34" s="183">
        <f>IF(ISNUMBER(NSW!L33),NSW!L33*1000000/F$6,"")</f>
        <v>2.7066969094934685</v>
      </c>
      <c r="J34" s="183">
        <f>IF(ISNUMBER(NSW!M33),NSW!M33*1000000/G$6,"")</f>
        <v>0</v>
      </c>
      <c r="K34" s="184">
        <f>IF(ISNUMBER(NSW!N33),NSW!N33*1000000/H$6,"")</f>
        <v>0</v>
      </c>
      <c r="L34" s="183"/>
      <c r="M34" s="183"/>
      <c r="N34" s="184"/>
      <c r="O34" s="182" t="str">
        <f>IF(ISNUMBER(Qld!L33),Qld!L33*1000000/O$6,"")</f>
        <v/>
      </c>
      <c r="P34" s="183">
        <f>IF(ISNUMBER(Qld!M33),Qld!M33*1000000/P$6,"")</f>
        <v>37.615883317729711</v>
      </c>
      <c r="Q34" s="184">
        <f>IF(ISNUMBER(Qld!N33),Qld!N33*1000000/Q$6,"")</f>
        <v>37.228185263124892</v>
      </c>
      <c r="R34" s="182">
        <f>IF(ISNUMBER(SA!L33),SA!L33*1000000/R$6,"")</f>
        <v>28.723164075597907</v>
      </c>
      <c r="S34" s="183" t="str">
        <f>IF(ISNUMBER(SA!M33),SA!M33*1000000/S$6,"")</f>
        <v/>
      </c>
      <c r="T34" s="184" t="str">
        <f>IF(ISNUMBER(SA!N33),SA!N33*1000000/T$6,"")</f>
        <v/>
      </c>
      <c r="U34" s="183" t="str">
        <f>IF(ISNUMBER(TAS!L33),TAS!L33*1000000/R$6,"")</f>
        <v/>
      </c>
      <c r="V34" s="183" t="str">
        <f>IF(ISNUMBER(TAS!M33),TAS!M33*1000000/S$6,"")</f>
        <v/>
      </c>
      <c r="W34" s="184" t="str">
        <f>IF(ISNUMBER(TAS!N33),TAS!N33*1000000/T$6,"")</f>
        <v/>
      </c>
      <c r="X34" s="183">
        <f>IF(ISNUMBER(Vic!L33),Vic!L33*1000000/X$6,"")</f>
        <v>3.7766944859181448</v>
      </c>
      <c r="Y34" s="183">
        <f>IF(ISNUMBER(Vic!M33),Vic!M33*1000000/Y$6,"")</f>
        <v>0.17819632530665805</v>
      </c>
      <c r="Z34" s="184">
        <f>IF(ISNUMBER(Vic!N33),Vic!N33*1000000/Z$6,"")</f>
        <v>0</v>
      </c>
      <c r="AA34" s="182">
        <f>IF(ISNUMBER(WA!M33),WA!M33*1000000/AA$6,"")</f>
        <v>0</v>
      </c>
      <c r="AB34" s="183">
        <f>IF(ISNUMBER(WA!N33),WA!N33*1000000/AB$6,"")</f>
        <v>4.0392953912715628</v>
      </c>
      <c r="AC34" s="184">
        <f>IF(ISNUMBER(WA!O33),WA!O33*1000000/AC$6,"")</f>
        <v>3.1638126567155433</v>
      </c>
      <c r="AD34" s="182">
        <f t="shared" si="1"/>
        <v>7.8287952283438598</v>
      </c>
      <c r="AE34" s="244">
        <f t="shared" si="0"/>
        <v>7.7518299991262225</v>
      </c>
    </row>
    <row r="35" spans="2:31">
      <c r="B35" s="706"/>
      <c r="C35" s="701"/>
      <c r="D35" s="190" t="s">
        <v>99</v>
      </c>
      <c r="E35" s="191" t="s">
        <v>98</v>
      </c>
      <c r="F35" s="182">
        <f>IF(ISNUMBER(ACT!L34),ACT!L34*1000000/F$6,"")</f>
        <v>0</v>
      </c>
      <c r="G35" s="183">
        <f>IF(ISNUMBER(ACT!M34),ACT!M34*1000000/G$6,"")</f>
        <v>0</v>
      </c>
      <c r="H35" s="184">
        <f>IF(ISNUMBER(ACT!N34),ACT!N34*1000000/H$6,"")</f>
        <v>0</v>
      </c>
      <c r="I35" s="183">
        <f>IF(ISNUMBER(NSW!L34),NSW!L34*1000000/F$6,"")</f>
        <v>0</v>
      </c>
      <c r="J35" s="183">
        <f>IF(ISNUMBER(NSW!M34),NSW!M34*1000000/G$6,"")</f>
        <v>0</v>
      </c>
      <c r="K35" s="184">
        <f>IF(ISNUMBER(NSW!N34),NSW!N34*1000000/H$6,"")</f>
        <v>0</v>
      </c>
      <c r="L35" s="183"/>
      <c r="M35" s="183"/>
      <c r="N35" s="184"/>
      <c r="O35" s="182" t="str">
        <f>IF(ISNUMBER(Qld!L34),Qld!L34*1000000/O$6,"")</f>
        <v/>
      </c>
      <c r="P35" s="183">
        <f>IF(ISNUMBER(Qld!M34),Qld!M34*1000000/P$6,"")</f>
        <v>0</v>
      </c>
      <c r="Q35" s="184">
        <f>IF(ISNUMBER(Qld!N34),Qld!N34*1000000/Q$6,"")</f>
        <v>0</v>
      </c>
      <c r="R35" s="182" t="str">
        <f>IF(ISNUMBER(SA!L34),SA!L34*1000000/R$6,"")</f>
        <v/>
      </c>
      <c r="S35" s="183" t="str">
        <f>IF(ISNUMBER(SA!M34),SA!M34*1000000/S$6,"")</f>
        <v/>
      </c>
      <c r="T35" s="184">
        <f>IF(ISNUMBER(SA!N34),SA!N34*1000000/T$6,"")</f>
        <v>0.19883722401543941</v>
      </c>
      <c r="U35" s="183" t="str">
        <f>IF(ISNUMBER(TAS!L34),TAS!L34*1000000/R$6,"")</f>
        <v/>
      </c>
      <c r="V35" s="183" t="str">
        <f>IF(ISNUMBER(TAS!M34),TAS!M34*1000000/S$6,"")</f>
        <v/>
      </c>
      <c r="W35" s="184" t="str">
        <f>IF(ISNUMBER(TAS!N34),TAS!N34*1000000/T$6,"")</f>
        <v/>
      </c>
      <c r="X35" s="183">
        <f>IF(ISNUMBER(Vic!L34),Vic!L34*1000000/X$6,"")</f>
        <v>0</v>
      </c>
      <c r="Y35" s="183">
        <f>IF(ISNUMBER(Vic!M34),Vic!M34*1000000/Y$6,"")</f>
        <v>0.89098162653329027</v>
      </c>
      <c r="Z35" s="184">
        <f>IF(ISNUMBER(Vic!N34),Vic!N34*1000000/Z$6,"")</f>
        <v>0</v>
      </c>
      <c r="AA35" s="182">
        <f>IF(ISNUMBER(WA!M34),WA!M34*1000000/AA$6,"")</f>
        <v>4.2788620840545573</v>
      </c>
      <c r="AB35" s="183">
        <f>IF(ISNUMBER(WA!N34),WA!N34*1000000/AB$6,"")</f>
        <v>3.310897861698002</v>
      </c>
      <c r="AC35" s="184">
        <f>IF(ISNUMBER(WA!O34),WA!O34*1000000/AC$6,"")</f>
        <v>19.430896227758701</v>
      </c>
      <c r="AD35" s="182">
        <f t="shared" si="1"/>
        <v>1.8740316682706661</v>
      </c>
      <c r="AE35" s="244">
        <f t="shared" si="0"/>
        <v>1.2312574666515061</v>
      </c>
    </row>
    <row r="36" spans="2:31">
      <c r="B36" s="706"/>
      <c r="C36" s="701"/>
      <c r="D36" s="190" t="s">
        <v>101</v>
      </c>
      <c r="E36" s="191" t="s">
        <v>100</v>
      </c>
      <c r="F36" s="182">
        <f>IF(ISNUMBER(ACT!L35),ACT!L35*1000000/F$6,"")</f>
        <v>0</v>
      </c>
      <c r="G36" s="183">
        <f>IF(ISNUMBER(ACT!M35),ACT!M35*1000000/G$6,"")</f>
        <v>0</v>
      </c>
      <c r="H36" s="184">
        <f>IF(ISNUMBER(ACT!N35),ACT!N35*1000000/H$6,"")</f>
        <v>0</v>
      </c>
      <c r="I36" s="183">
        <f>IF(ISNUMBER(NSW!L35),NSW!L35*1000000/F$6,"")</f>
        <v>0</v>
      </c>
      <c r="J36" s="183">
        <f>IF(ISNUMBER(NSW!M35),NSW!M35*1000000/G$6,"")</f>
        <v>0</v>
      </c>
      <c r="K36" s="184">
        <f>IF(ISNUMBER(NSW!N35),NSW!N35*1000000/H$6,"")</f>
        <v>0</v>
      </c>
      <c r="L36" s="183"/>
      <c r="M36" s="183"/>
      <c r="N36" s="184"/>
      <c r="O36" s="182" t="str">
        <f>IF(ISNUMBER(Qld!L35),Qld!L35*1000000/O$6,"")</f>
        <v/>
      </c>
      <c r="P36" s="183">
        <f>IF(ISNUMBER(Qld!M35),Qld!M35*1000000/P$6,"")</f>
        <v>14.738387030923336</v>
      </c>
      <c r="Q36" s="184">
        <f>IF(ISNUMBER(Qld!N35),Qld!N35*1000000/Q$6,"")</f>
        <v>14.586481945200982</v>
      </c>
      <c r="R36" s="182">
        <f>IF(ISNUMBER(SA!L35),SA!L35*1000000/R$6,"")</f>
        <v>2.1846643862584001</v>
      </c>
      <c r="S36" s="183" t="str">
        <f>IF(ISNUMBER(SA!M35),SA!M35*1000000/S$6,"")</f>
        <v/>
      </c>
      <c r="T36" s="184" t="str">
        <f>IF(ISNUMBER(SA!N35),SA!N35*1000000/T$6,"")</f>
        <v/>
      </c>
      <c r="U36" s="183" t="str">
        <f>IF(ISNUMBER(TAS!L35),TAS!L35*1000000/R$6,"")</f>
        <v/>
      </c>
      <c r="V36" s="183" t="str">
        <f>IF(ISNUMBER(TAS!M35),TAS!M35*1000000/S$6,"")</f>
        <v/>
      </c>
      <c r="W36" s="184" t="str">
        <f>IF(ISNUMBER(TAS!N35),TAS!N35*1000000/T$6,"")</f>
        <v/>
      </c>
      <c r="X36" s="183">
        <f>IF(ISNUMBER(Vic!L35),Vic!L35*1000000/X$6,"")</f>
        <v>0</v>
      </c>
      <c r="Y36" s="183">
        <f>IF(ISNUMBER(Vic!M35),Vic!M35*1000000/Y$6,"")</f>
        <v>0.89098162653329027</v>
      </c>
      <c r="Z36" s="184">
        <f>IF(ISNUMBER(Vic!N35),Vic!N35*1000000/Z$6,"")</f>
        <v>0</v>
      </c>
      <c r="AA36" s="182">
        <f>IF(ISNUMBER(WA!M35),WA!M35*1000000/AA$6,"")</f>
        <v>3.0942707090601425</v>
      </c>
      <c r="AB36" s="183">
        <f>IF(ISNUMBER(WA!N35),WA!N35*1000000/AB$6,"")</f>
        <v>12.360409442184066</v>
      </c>
      <c r="AC36" s="184">
        <f>IF(ISNUMBER(WA!O35),WA!O35*1000000/AC$6,"")</f>
        <v>14.319965427971278</v>
      </c>
      <c r="AD36" s="182">
        <f t="shared" si="1"/>
        <v>4.1450107045420994</v>
      </c>
      <c r="AE36" s="244">
        <f t="shared" si="0"/>
        <v>3.7171919388008776</v>
      </c>
    </row>
    <row r="37" spans="2:31">
      <c r="B37" s="707"/>
      <c r="C37" s="652"/>
      <c r="D37" s="192" t="s">
        <v>30</v>
      </c>
      <c r="E37" s="193" t="s">
        <v>151</v>
      </c>
      <c r="F37" s="185">
        <f>IF(ISNUMBER(ACT!L36),ACT!L36*1000000/F$6,"")</f>
        <v>0</v>
      </c>
      <c r="G37" s="186">
        <f>IF(ISNUMBER(ACT!M36),ACT!M36*1000000/G$6,"")</f>
        <v>0</v>
      </c>
      <c r="H37" s="187">
        <f>IF(ISNUMBER(ACT!N36),ACT!N36*1000000/H$6,"")</f>
        <v>0</v>
      </c>
      <c r="I37" s="186">
        <f>IF(ISNUMBER(NSW!L36),NSW!L36*1000000/F$6,"")</f>
        <v>0</v>
      </c>
      <c r="J37" s="186">
        <f>IF(ISNUMBER(NSW!M36),NSW!M36*1000000/G$6,"")</f>
        <v>6.5291093920168262</v>
      </c>
      <c r="K37" s="187">
        <f>IF(ISNUMBER(NSW!N36),NSW!N36*1000000/H$6,"")</f>
        <v>53.326258539497246</v>
      </c>
      <c r="L37" s="186"/>
      <c r="M37" s="186"/>
      <c r="N37" s="187"/>
      <c r="O37" s="185" t="str">
        <f>IF(ISNUMBER(Qld!L36),Qld!L36*1000000/O$6,"")</f>
        <v/>
      </c>
      <c r="P37" s="186">
        <f>IF(ISNUMBER(Qld!M36),Qld!M36*1000000/P$6,"")</f>
        <v>47.0748481286208</v>
      </c>
      <c r="Q37" s="187">
        <f>IF(ISNUMBER(Qld!N36),Qld!N36*1000000/Q$6,"")</f>
        <v>46.589658750343439</v>
      </c>
      <c r="R37" s="185" t="str">
        <f>IF(ISNUMBER(SA!L36),SA!L36*1000000/R$6,"")</f>
        <v/>
      </c>
      <c r="S37" s="186" t="str">
        <f>IF(ISNUMBER(SA!M36),SA!M36*1000000/S$6,"")</f>
        <v/>
      </c>
      <c r="T37" s="187" t="str">
        <f>IF(ISNUMBER(SA!N36),SA!N36*1000000/T$6,"")</f>
        <v/>
      </c>
      <c r="U37" s="186" t="str">
        <f>IF(ISNUMBER(TAS!L36),TAS!L36*1000000/R$6,"")</f>
        <v/>
      </c>
      <c r="V37" s="186" t="str">
        <f>IF(ISNUMBER(TAS!M36),TAS!M36*1000000/S$6,"")</f>
        <v/>
      </c>
      <c r="W37" s="187" t="str">
        <f>IF(ISNUMBER(TAS!N36),TAS!N36*1000000/T$6,"")</f>
        <v/>
      </c>
      <c r="X37" s="186">
        <f>IF(ISNUMBER(Vic!L36),Vic!L36*1000000/X$6,"")</f>
        <v>0</v>
      </c>
      <c r="Y37" s="186">
        <f>IF(ISNUMBER(Vic!M36),Vic!M36*1000000/Y$6,"")</f>
        <v>0</v>
      </c>
      <c r="Z37" s="187">
        <f>IF(ISNUMBER(Vic!N36),Vic!N36*1000000/Z$6,"")</f>
        <v>0</v>
      </c>
      <c r="AA37" s="185">
        <f>IF(ISNUMBER(WA!M36),WA!M36*1000000/AA$6,"")</f>
        <v>0.45528778825408095</v>
      </c>
      <c r="AB37" s="186">
        <f>IF(ISNUMBER(WA!N36),WA!N36*1000000/AB$6,"")</f>
        <v>0</v>
      </c>
      <c r="AC37" s="187">
        <f>IF(ISNUMBER(WA!O36),WA!O36*1000000/AC$6,"")</f>
        <v>0</v>
      </c>
      <c r="AD37" s="185">
        <f t="shared" si="1"/>
        <v>10.998225899909457</v>
      </c>
      <c r="AE37" s="246">
        <f t="shared" si="0"/>
        <v>15.438194048897392</v>
      </c>
    </row>
    <row r="38" spans="2:31">
      <c r="B38" s="62" t="s">
        <v>31</v>
      </c>
      <c r="C38" s="52" t="s">
        <v>32</v>
      </c>
      <c r="D38" s="190" t="s">
        <v>33</v>
      </c>
      <c r="E38" s="191" t="s">
        <v>102</v>
      </c>
      <c r="F38" s="182">
        <f>IF(ISNUMBER(ACT!L37),ACT!L37*1000000/F$6,"")</f>
        <v>0</v>
      </c>
      <c r="G38" s="183">
        <f>IF(ISNUMBER(ACT!M37),ACT!M37*1000000/G$6,"")</f>
        <v>0.80275935147747857</v>
      </c>
      <c r="H38" s="184">
        <f>IF(ISNUMBER(ACT!N37),ACT!N37*1000000/H$6,"")</f>
        <v>0</v>
      </c>
      <c r="I38" s="183">
        <f>IF(ISNUMBER(NSW!L37),NSW!L37*1000000/F$6,"")</f>
        <v>286.39559999350394</v>
      </c>
      <c r="J38" s="183">
        <f>IF(ISNUMBER(NSW!M37),NSW!M37*1000000/G$6,"")</f>
        <v>264.08106799104121</v>
      </c>
      <c r="K38" s="184">
        <f>IF(ISNUMBER(NSW!N37),NSW!N37*1000000/H$6,"")</f>
        <v>215.32135040127346</v>
      </c>
      <c r="L38" s="183"/>
      <c r="M38" s="183"/>
      <c r="N38" s="184"/>
      <c r="O38" s="182" t="str">
        <f>IF(ISNUMBER(Qld!L37),Qld!L37*1000000/O$6,"")</f>
        <v/>
      </c>
      <c r="P38" s="183">
        <f>IF(ISNUMBER(Qld!M37),Qld!M37*1000000/P$6,"")</f>
        <v>5.2794222200322398</v>
      </c>
      <c r="Q38" s="184">
        <f>IF(ISNUMBER(Qld!N37),Qld!N37*1000000/Q$6,"")</f>
        <v>5.2250084579824412</v>
      </c>
      <c r="R38" s="182">
        <f>IF(ISNUMBER(SA!L37),SA!L37*1000000/R$6,"")</f>
        <v>1.9716748221385003</v>
      </c>
      <c r="S38" s="183" t="str">
        <f>IF(ISNUMBER(SA!M37),SA!M37*1000000/S$6,"")</f>
        <v/>
      </c>
      <c r="T38" s="184">
        <f>IF(ISNUMBER(SA!N37),SA!N37*1000000/T$6,"")</f>
        <v>1.1026427877219822</v>
      </c>
      <c r="U38" s="183" t="str">
        <f>IF(ISNUMBER(TAS!L37),TAS!L37*1000000/R$6,"")</f>
        <v/>
      </c>
      <c r="V38" s="183" t="str">
        <f>IF(ISNUMBER(TAS!M37),TAS!M37*1000000/S$6,"")</f>
        <v/>
      </c>
      <c r="W38" s="184">
        <f>IF(ISNUMBER(TAS!N37),TAS!N37*1000000/T$6,"")</f>
        <v>0.14460889019304685</v>
      </c>
      <c r="X38" s="183">
        <f>IF(ISNUMBER(Vic!L37),Vic!L37*1000000/X$6,"")</f>
        <v>0.71937037827012285</v>
      </c>
      <c r="Y38" s="183">
        <f>IF(ISNUMBER(Vic!M37),Vic!M37*1000000/Y$6,"")</f>
        <v>2.3165522289865548</v>
      </c>
      <c r="Z38" s="184">
        <f>IF(ISNUMBER(Vic!N37),Vic!N37*1000000/Z$6,"")</f>
        <v>2.8283152539173049</v>
      </c>
      <c r="AA38" s="182" t="str">
        <f>IF(ISNUMBER(WA!M37),WA!M37*1000000/AA$6,"")</f>
        <v/>
      </c>
      <c r="AB38" s="183" t="str">
        <f>IF(ISNUMBER(WA!N37),WA!N37*1000000/AB$6,"")</f>
        <v/>
      </c>
      <c r="AC38" s="184" t="str">
        <f>IF(ISNUMBER(WA!O37),WA!O37*1000000/AC$6,"")</f>
        <v/>
      </c>
      <c r="AD38" s="182">
        <f t="shared" si="1"/>
        <v>56.156312341181298</v>
      </c>
      <c r="AE38" s="244">
        <f t="shared" si="0"/>
        <v>107.33017478212346</v>
      </c>
    </row>
    <row r="39" spans="2:31">
      <c r="B39" s="705" t="s">
        <v>34</v>
      </c>
      <c r="C39" s="651" t="s">
        <v>152</v>
      </c>
      <c r="D39" s="188" t="s">
        <v>35</v>
      </c>
      <c r="E39" s="189" t="s">
        <v>103</v>
      </c>
      <c r="F39" s="197">
        <f>IF(ISNUMBER(ACT!L38),ACT!L38*1000000/F$6,"")</f>
        <v>91.513422509974177</v>
      </c>
      <c r="G39" s="198">
        <f>IF(ISNUMBER(ACT!M38),ACT!M38*1000000/G$6,"")</f>
        <v>82.871523717525037</v>
      </c>
      <c r="H39" s="199">
        <f>IF(ISNUMBER(ACT!N38),ACT!N38*1000000/H$6,"")</f>
        <v>254.26809046892618</v>
      </c>
      <c r="I39" s="198">
        <f>IF(ISNUMBER(NSW!L38),NSW!L38*1000000/F$6,"")</f>
        <v>15966.778002132876</v>
      </c>
      <c r="J39" s="198">
        <f>IF(ISNUMBER(NSW!M38),NSW!M38*1000000/G$6,"")</f>
        <v>17263.607439973668</v>
      </c>
      <c r="K39" s="199">
        <f>IF(ISNUMBER(NSW!N38),NSW!N38*1000000/H$6,"")</f>
        <v>17621.675399615309</v>
      </c>
      <c r="L39" s="198"/>
      <c r="M39" s="198"/>
      <c r="N39" s="199"/>
      <c r="O39" s="197" t="str">
        <f>IF(ISNUMBER(Qld!L38),Qld!L38*1000000/O$6,"")</f>
        <v/>
      </c>
      <c r="P39" s="198">
        <f>IF(ISNUMBER(Qld!M38),Qld!M38*1000000/P$6,"")</f>
        <v>1472.0788956856561</v>
      </c>
      <c r="Q39" s="199">
        <f>IF(ISNUMBER(Qld!N38),Qld!N38*1000000/Q$6,"")</f>
        <v>1456.9065250341041</v>
      </c>
      <c r="R39" s="197">
        <f>IF(ISNUMBER(SA!L38),SA!L38*1000000/R$6,"")</f>
        <v>660.29199043616006</v>
      </c>
      <c r="S39" s="198">
        <f>IF(ISNUMBER(SA!M38),SA!M38*1000000/S$6,"")</f>
        <v>515.85473977892025</v>
      </c>
      <c r="T39" s="199">
        <f>IF(ISNUMBER(SA!N38),SA!N38*1000000/T$6,"")</f>
        <v>864.4237426106364</v>
      </c>
      <c r="U39" s="198" t="str">
        <f>IF(ISNUMBER(TAS!L38),TAS!L38*1000000/R$6,"")</f>
        <v/>
      </c>
      <c r="V39" s="198" t="str">
        <f>IF(ISNUMBER(TAS!M38),TAS!M38*1000000/S$6,"")</f>
        <v/>
      </c>
      <c r="W39" s="199" t="str">
        <f>IF(ISNUMBER(TAS!N38),TAS!N38*1000000/T$6,"")</f>
        <v/>
      </c>
      <c r="X39" s="198">
        <f>IF(ISNUMBER(Vic!L38),Vic!L38*1000000/X$6,"")</f>
        <v>1793.7500382165513</v>
      </c>
      <c r="Y39" s="198">
        <f>IF(ISNUMBER(Vic!M38),Vic!M38*1000000/Y$6,"")</f>
        <v>1834.1747763814315</v>
      </c>
      <c r="Z39" s="199">
        <f>IF(ISNUMBER(Vic!N38),Vic!N38*1000000/Z$6,"")</f>
        <v>1830.4502783946059</v>
      </c>
      <c r="AA39" s="197">
        <f>IF(ISNUMBER(WA!M38),WA!M38*1000000/AA$6,"")</f>
        <v>412.51560836144455</v>
      </c>
      <c r="AB39" s="198">
        <f>IF(ISNUMBER(WA!N38),WA!N38*1000000/AB$6,"")</f>
        <v>408.84622245177775</v>
      </c>
      <c r="AC39" s="199">
        <f>IF(ISNUMBER(WA!O38),WA!O38*1000000/AC$6,"")</f>
        <v>407.74810598507895</v>
      </c>
      <c r="AD39" s="197">
        <f t="shared" si="1"/>
        <v>3702.2208706914498</v>
      </c>
      <c r="AE39" s="245">
        <f t="shared" si="0"/>
        <v>6886.4408313090225</v>
      </c>
    </row>
    <row r="40" spans="2:31">
      <c r="B40" s="707"/>
      <c r="C40" s="652"/>
      <c r="D40" s="192" t="s">
        <v>105</v>
      </c>
      <c r="E40" s="193" t="s">
        <v>104</v>
      </c>
      <c r="F40" s="185">
        <f>IF(ISNUMBER(ACT!L39),ACT!L39*1000000/F$6,"")</f>
        <v>9.7441088741764881E-2</v>
      </c>
      <c r="G40" s="186">
        <f>IF(ISNUMBER(ACT!M39),ACT!M39*1000000/G$6,"")</f>
        <v>1.2442769947900918</v>
      </c>
      <c r="H40" s="187">
        <f>IF(ISNUMBER(ACT!N39),ACT!N39*1000000/H$6,"")</f>
        <v>1.6183590900046427</v>
      </c>
      <c r="I40" s="186">
        <f>IF(ISNUMBER(NSW!L39),NSW!L39*1000000/F$6,"")</f>
        <v>3030.742663498027</v>
      </c>
      <c r="J40" s="186">
        <f>IF(ISNUMBER(NSW!M39),NSW!M39*1000000/G$6,"")</f>
        <v>4590.9272138096012</v>
      </c>
      <c r="K40" s="187">
        <f>IF(ISNUMBER(NSW!N39),NSW!N39*1000000/H$6,"")</f>
        <v>15150.573721562645</v>
      </c>
      <c r="L40" s="186"/>
      <c r="M40" s="186"/>
      <c r="N40" s="187"/>
      <c r="O40" s="185" t="str">
        <f>IF(ISNUMBER(Qld!L39),Qld!L39*1000000/O$6,"")</f>
        <v/>
      </c>
      <c r="P40" s="186">
        <f>IF(ISNUMBER(Qld!M39),Qld!M39*1000000/P$6,"")</f>
        <v>138.58483327584628</v>
      </c>
      <c r="Q40" s="187">
        <f>IF(ISNUMBER(Qld!N39),Qld!N39*1000000/Q$6,"")</f>
        <v>137.15647202203908</v>
      </c>
      <c r="R40" s="185">
        <f>IF(ISNUMBER(SA!L39),SA!L39*1000000/R$6,"")</f>
        <v>86.260773468559393</v>
      </c>
      <c r="S40" s="186">
        <f>IF(ISNUMBER(SA!M39),SA!M39*1000000/S$6,"")</f>
        <v>78.337151139743824</v>
      </c>
      <c r="T40" s="187">
        <f>IF(ISNUMBER(SA!N39),SA!N39*1000000/T$6,"")</f>
        <v>62.025163151967675</v>
      </c>
      <c r="U40" s="186" t="str">
        <f>IF(ISNUMBER(TAS!L39),TAS!L39*1000000/R$6,"")</f>
        <v/>
      </c>
      <c r="V40" s="186" t="str">
        <f>IF(ISNUMBER(TAS!M39),TAS!M39*1000000/S$6,"")</f>
        <v/>
      </c>
      <c r="W40" s="187">
        <f>IF(ISNUMBER(TAS!N39),TAS!N39*1000000/T$6,"")</f>
        <v>2.4101481698841142E-2</v>
      </c>
      <c r="X40" s="186">
        <f>IF(ISNUMBER(Vic!L39),Vic!L39*1000000/X$6,"")</f>
        <v>335.40643886844481</v>
      </c>
      <c r="Y40" s="186">
        <f>IF(ISNUMBER(Vic!M39),Vic!M39*1000000/Y$6,"")</f>
        <v>224.34917356108249</v>
      </c>
      <c r="Z40" s="187">
        <f>IF(ISNUMBER(Vic!N39),Vic!N39*1000000/Z$6,"")</f>
        <v>209.11855908651074</v>
      </c>
      <c r="AA40" s="185">
        <f>IF(ISNUMBER(WA!M39),WA!M39*1000000/AA$6,"")</f>
        <v>93.471004491329722</v>
      </c>
      <c r="AB40" s="186">
        <f>IF(ISNUMBER(WA!N39),WA!N39*1000000/AB$6,"")</f>
        <v>71.872556919507517</v>
      </c>
      <c r="AC40" s="187">
        <f>IF(ISNUMBER(WA!O39),WA!O39*1000000/AC$6,"")</f>
        <v>110.36477233977273</v>
      </c>
      <c r="AD40" s="185">
        <f t="shared" si="1"/>
        <v>1351.2319264361288</v>
      </c>
      <c r="AE40" s="246">
        <f t="shared" si="0"/>
        <v>2806.6164143693236</v>
      </c>
    </row>
    <row r="41" spans="2:31">
      <c r="B41" s="705" t="s">
        <v>37</v>
      </c>
      <c r="C41" s="651" t="s">
        <v>153</v>
      </c>
      <c r="D41" s="190" t="s">
        <v>38</v>
      </c>
      <c r="E41" s="191" t="s">
        <v>106</v>
      </c>
      <c r="F41" s="182">
        <f>IF(ISNUMBER(ACT!L40),ACT!L40*1000000/F$6,"")</f>
        <v>0</v>
      </c>
      <c r="G41" s="183">
        <f>IF(ISNUMBER(ACT!M40),ACT!M40*1000000/G$6,"")</f>
        <v>0</v>
      </c>
      <c r="H41" s="184">
        <f>IF(ISNUMBER(ACT!N40),ACT!N40*1000000/H$6,"")</f>
        <v>0</v>
      </c>
      <c r="I41" s="183">
        <f>IF(ISNUMBER(NSW!L40),NSW!L40*1000000/F$6,"")</f>
        <v>0</v>
      </c>
      <c r="J41" s="183">
        <f>IF(ISNUMBER(NSW!M40),NSW!M40*1000000/G$6,"")</f>
        <v>0</v>
      </c>
      <c r="K41" s="184">
        <f>IF(ISNUMBER(NSW!N40),NSW!N40*1000000/H$6,"")</f>
        <v>0</v>
      </c>
      <c r="L41" s="183"/>
      <c r="M41" s="183"/>
      <c r="N41" s="184"/>
      <c r="O41" s="182" t="str">
        <f>IF(ISNUMBER(Qld!L40),Qld!L40*1000000/O$6,"")</f>
        <v/>
      </c>
      <c r="P41" s="183">
        <f>IF(ISNUMBER(Qld!M40),Qld!M40*1000000/P$6,"")</f>
        <v>16.278218511766074</v>
      </c>
      <c r="Q41" s="184">
        <f>IF(ISNUMBER(Qld!N40),Qld!N40*1000000/Q$6,"")</f>
        <v>16.110442745445862</v>
      </c>
      <c r="R41" s="182">
        <f>IF(ISNUMBER(SA!L40),SA!L40*1000000/R$6,"")</f>
        <v>2.9818538976785964</v>
      </c>
      <c r="S41" s="183">
        <f>IF(ISNUMBER(SA!M40),SA!M40*1000000/S$6,"")</f>
        <v>0.95016476583280129</v>
      </c>
      <c r="T41" s="184">
        <f>IF(ISNUMBER(SA!N40),SA!N40*1000000/T$6,"")</f>
        <v>1.6810783484941696</v>
      </c>
      <c r="U41" s="183" t="str">
        <f>IF(ISNUMBER(TAS!L40),TAS!L40*1000000/R$6,"")</f>
        <v/>
      </c>
      <c r="V41" s="183" t="str">
        <f>IF(ISNUMBER(TAS!M40),TAS!M40*1000000/S$6,"")</f>
        <v/>
      </c>
      <c r="W41" s="184" t="str">
        <f>IF(ISNUMBER(TAS!N40),TAS!N40*1000000/T$6,"")</f>
        <v/>
      </c>
      <c r="X41" s="183">
        <f>IF(ISNUMBER(Vic!L40),Vic!L40*1000000/X$6,"")</f>
        <v>201.24386332106687</v>
      </c>
      <c r="Y41" s="183">
        <f>IF(ISNUMBER(Vic!M40),Vic!M40*1000000/Y$6,"")</f>
        <v>84.465058195355923</v>
      </c>
      <c r="Z41" s="184">
        <f>IF(ISNUMBER(Vic!N40),Vic!N40*1000000/Z$6,"")</f>
        <v>145.12792646663172</v>
      </c>
      <c r="AA41" s="182">
        <f>IF(ISNUMBER(WA!M40),WA!M40*1000000/AA$6,"")</f>
        <v>5.9313881303101104</v>
      </c>
      <c r="AB41" s="183">
        <f>IF(ISNUMBER(WA!N40),WA!N40*1000000/AB$6,"")</f>
        <v>25.555579007748744</v>
      </c>
      <c r="AC41" s="184">
        <f>IF(ISNUMBER(WA!O40),WA!O40*1000000/AC$6,"")</f>
        <v>6.0090059809284151</v>
      </c>
      <c r="AD41" s="182">
        <f t="shared" si="1"/>
        <v>29.784387021838782</v>
      </c>
      <c r="AE41" s="244">
        <f t="shared" ref="AE41:AE57" si="2">SUMPRODUCT(F41:AC41,F$6:AC$6)/SUMPRODUCT(--ISNUMBER(F41:AC41),F$6:AC$6)</f>
        <v>43.531305496630985</v>
      </c>
    </row>
    <row r="42" spans="2:31">
      <c r="B42" s="706"/>
      <c r="C42" s="701"/>
      <c r="D42" s="190" t="s">
        <v>39</v>
      </c>
      <c r="E42" s="191" t="s">
        <v>107</v>
      </c>
      <c r="F42" s="182">
        <f>IF(ISNUMBER(ACT!L41),ACT!L41*1000000/F$6,"")</f>
        <v>52.780589735122639</v>
      </c>
      <c r="G42" s="183">
        <f>IF(ISNUMBER(ACT!M41),ACT!M41*1000000/G$6,"")</f>
        <v>34.572169403630078</v>
      </c>
      <c r="H42" s="184">
        <f>IF(ISNUMBER(ACT!N41),ACT!N41*1000000/H$6,"")</f>
        <v>56.456854811965243</v>
      </c>
      <c r="I42" s="183">
        <f>IF(ISNUMBER(NSW!L41),NSW!L41*1000000/F$6,"")</f>
        <v>4626.205156798952</v>
      </c>
      <c r="J42" s="183">
        <f>IF(ISNUMBER(NSW!M41),NSW!M41*1000000/G$6,"")</f>
        <v>4645.8359534506608</v>
      </c>
      <c r="K42" s="184">
        <f>IF(ISNUMBER(NSW!N41),NSW!N41*1000000/H$6,"")</f>
        <v>3699.0648006897923</v>
      </c>
      <c r="L42" s="183"/>
      <c r="M42" s="183"/>
      <c r="N42" s="184"/>
      <c r="O42" s="182" t="str">
        <f>IF(ISNUMBER(Qld!L41),Qld!L41*1000000/O$6,"")</f>
        <v/>
      </c>
      <c r="P42" s="183">
        <f>IF(ISNUMBER(Qld!M41),Qld!M41*1000000/P$6,"")</f>
        <v>233.17448138475726</v>
      </c>
      <c r="Q42" s="184">
        <f>IF(ISNUMBER(Qld!N41),Qld!N41*1000000/Q$6,"")</f>
        <v>230.77120689422449</v>
      </c>
      <c r="R42" s="182">
        <f>IF(ISNUMBER(SA!L41),SA!L41*1000000/R$6,"")</f>
        <v>472.60558653370435</v>
      </c>
      <c r="S42" s="183">
        <f>IF(ISNUMBER(SA!M41),SA!M41*1000000/S$6,"")</f>
        <v>507.81162529617001</v>
      </c>
      <c r="T42" s="184">
        <f>IF(ISNUMBER(SA!N41),SA!N41*1000000/T$6,"")</f>
        <v>172.63891340879908</v>
      </c>
      <c r="U42" s="183" t="str">
        <f>IF(ISNUMBER(TAS!L41),TAS!L41*1000000/R$6,"")</f>
        <v/>
      </c>
      <c r="V42" s="183" t="str">
        <f>IF(ISNUMBER(TAS!M41),TAS!M41*1000000/S$6,"")</f>
        <v/>
      </c>
      <c r="W42" s="184" t="str">
        <f>IF(ISNUMBER(TAS!N41),TAS!N41*1000000/T$6,"")</f>
        <v/>
      </c>
      <c r="X42" s="183">
        <f>IF(ISNUMBER(Vic!L41),Vic!L41*1000000/X$6,"")</f>
        <v>507.87548705870671</v>
      </c>
      <c r="Y42" s="183">
        <f>IF(ISNUMBER(Vic!M41),Vic!M41*1000000/Y$6,"")</f>
        <v>431.76969621803249</v>
      </c>
      <c r="Z42" s="184">
        <f>IF(ISNUMBER(Vic!N41),Vic!N41*1000000/Z$6,"")</f>
        <v>402.32784486973662</v>
      </c>
      <c r="AA42" s="182">
        <f>IF(ISNUMBER(WA!M41),WA!M41*1000000/AA$6,"")</f>
        <v>1035.1524328808841</v>
      </c>
      <c r="AB42" s="183">
        <f>IF(ISNUMBER(WA!N41),WA!N41*1000000/AB$6,"")</f>
        <v>856.05374911588683</v>
      </c>
      <c r="AC42" s="184">
        <f>IF(ISNUMBER(WA!O41),WA!O41*1000000/AC$6,"")</f>
        <v>1465.9752803483898</v>
      </c>
      <c r="AD42" s="182">
        <f t="shared" si="1"/>
        <v>1143.0042252293772</v>
      </c>
      <c r="AE42" s="244">
        <f t="shared" si="2"/>
        <v>1867.4938567039951</v>
      </c>
    </row>
    <row r="43" spans="2:31">
      <c r="B43" s="706"/>
      <c r="C43" s="701"/>
      <c r="D43" s="190" t="s">
        <v>40</v>
      </c>
      <c r="E43" s="191" t="s">
        <v>108</v>
      </c>
      <c r="F43" s="182">
        <f>IF(ISNUMBER(ACT!L42),ACT!L42*1000000/F$6,"")</f>
        <v>7.2539477174424967</v>
      </c>
      <c r="G43" s="183">
        <f>IF(ISNUMBER(ACT!M42),ACT!M42*1000000/G$6,"")</f>
        <v>9.7401467979267409</v>
      </c>
      <c r="H43" s="184">
        <f>IF(ISNUMBER(ACT!N42),ACT!N42*1000000/H$6,"")</f>
        <v>11.806062213968296</v>
      </c>
      <c r="I43" s="183">
        <f>IF(ISNUMBER(NSW!L42),NSW!L42*1000000/F$6,"")</f>
        <v>317.19781082353961</v>
      </c>
      <c r="J43" s="183">
        <f>IF(ISNUMBER(NSW!M42),NSW!M42*1000000/G$6,"")</f>
        <v>323.88663967611336</v>
      </c>
      <c r="K43" s="184">
        <f>IF(ISNUMBER(NSW!N42),NSW!N42*1000000/H$6,"")</f>
        <v>276.580221529482</v>
      </c>
      <c r="L43" s="183"/>
      <c r="M43" s="183"/>
      <c r="N43" s="184"/>
      <c r="O43" s="182" t="str">
        <f>IF(ISNUMBER(Qld!L42),Qld!L42*1000000/O$6,"")</f>
        <v/>
      </c>
      <c r="P43" s="183">
        <f>IF(ISNUMBER(Qld!M42),Qld!M42*1000000/P$6,"")</f>
        <v>16.058242585931396</v>
      </c>
      <c r="Q43" s="184">
        <f>IF(ISNUMBER(Qld!N42),Qld!N42*1000000/Q$6,"")</f>
        <v>15.892734059696592</v>
      </c>
      <c r="R43" s="182">
        <f>IF(ISNUMBER(SA!L42),SA!L42*1000000/R$6,"")</f>
        <v>34.723384367661367</v>
      </c>
      <c r="S43" s="183">
        <f>IF(ISNUMBER(SA!M42),SA!M42*1000000/S$6,"")</f>
        <v>43.320250916122241</v>
      </c>
      <c r="T43" s="184">
        <f>IF(ISNUMBER(SA!N42),SA!N42*1000000/T$6,"")</f>
        <v>30.946302501312026</v>
      </c>
      <c r="U43" s="183" t="str">
        <f>IF(ISNUMBER(TAS!L42),TAS!L42*1000000/R$6,"")</f>
        <v/>
      </c>
      <c r="V43" s="183" t="str">
        <f>IF(ISNUMBER(TAS!M42),TAS!M42*1000000/S$6,"")</f>
        <v/>
      </c>
      <c r="W43" s="184">
        <f>IF(ISNUMBER(TAS!N42),TAS!N42*1000000/T$6,"")</f>
        <v>145.21142723551787</v>
      </c>
      <c r="X43" s="183">
        <f>IF(ISNUMBER(Vic!L42),Vic!L42*1000000/X$6,"")</f>
        <v>19.243157618725785</v>
      </c>
      <c r="Y43" s="183">
        <f>IF(ISNUMBER(Vic!M42),Vic!M42*1000000/Y$6,"")</f>
        <v>13.542920723306013</v>
      </c>
      <c r="Z43" s="184">
        <f>IF(ISNUMBER(Vic!N42),Vic!N42*1000000/Z$6,"")</f>
        <v>17.853740040352989</v>
      </c>
      <c r="AA43" s="182">
        <f>IF(ISNUMBER(WA!M42),WA!M42*1000000/AA$6,"")</f>
        <v>4.4689868919273259</v>
      </c>
      <c r="AB43" s="183">
        <f>IF(ISNUMBER(WA!N42),WA!N42*1000000/AB$6,"")</f>
        <v>3.5923241799423322</v>
      </c>
      <c r="AC43" s="184">
        <f>IF(ISNUMBER(WA!O42),WA!O42*1000000/AC$6,"")</f>
        <v>0.6976664694455047</v>
      </c>
      <c r="AD43" s="182">
        <f t="shared" si="1"/>
        <v>71.778664797134098</v>
      </c>
      <c r="AE43" s="244">
        <f t="shared" si="2"/>
        <v>120.02151826331441</v>
      </c>
    </row>
    <row r="44" spans="2:31">
      <c r="B44" s="707"/>
      <c r="C44" s="652"/>
      <c r="D44" s="190" t="s">
        <v>41</v>
      </c>
      <c r="E44" s="191" t="s">
        <v>109</v>
      </c>
      <c r="F44" s="182">
        <f>IF(ISNUMBER(ACT!L43),ACT!L43*1000000/F$6,"")</f>
        <v>0</v>
      </c>
      <c r="G44" s="183">
        <f>IF(ISNUMBER(ACT!M43),ACT!M43*1000000/G$6,"")</f>
        <v>0</v>
      </c>
      <c r="H44" s="184">
        <f>IF(ISNUMBER(ACT!N43),ACT!N43*1000000/H$6,"")</f>
        <v>0</v>
      </c>
      <c r="I44" s="183">
        <f>IF(ISNUMBER(NSW!L43),NSW!L43*1000000/F$6,"")</f>
        <v>854.36887948161336</v>
      </c>
      <c r="J44" s="183">
        <f>IF(ISNUMBER(NSW!M43),NSW!M43*1000000/G$6,"")</f>
        <v>1312.0566426998403</v>
      </c>
      <c r="K44" s="184">
        <f>IF(ISNUMBER(NSW!N43),NSW!N43*1000000/H$6,"")</f>
        <v>1180.712343304371</v>
      </c>
      <c r="L44" s="183"/>
      <c r="M44" s="183"/>
      <c r="N44" s="184"/>
      <c r="O44" s="182" t="str">
        <f>IF(ISNUMBER(Qld!L43),Qld!L43*1000000/O$6,"")</f>
        <v/>
      </c>
      <c r="P44" s="183">
        <f>IF(ISNUMBER(Qld!M43),Qld!M43*1000000/P$6,"")</f>
        <v>1374.4095846150597</v>
      </c>
      <c r="Q44" s="184">
        <f>IF(ISNUMBER(Qld!N43),Qld!N43*1000000/Q$6,"")</f>
        <v>1360.2438685614288</v>
      </c>
      <c r="R44" s="182">
        <f>IF(ISNUMBER(SA!L43),SA!L43*1000000/R$6,"")</f>
        <v>0.22516039635532259</v>
      </c>
      <c r="S44" s="183">
        <f>IF(ISNUMBER(SA!M43),SA!M43*1000000/S$6,"")</f>
        <v>4.3816515316111344</v>
      </c>
      <c r="T44" s="184" t="str">
        <f>IF(ISNUMBER(SA!N43),SA!N43*1000000/T$6,"")</f>
        <v/>
      </c>
      <c r="U44" s="183" t="str">
        <f>IF(ISNUMBER(TAS!L43),TAS!L43*1000000/R$6,"")</f>
        <v/>
      </c>
      <c r="V44" s="183" t="str">
        <f>IF(ISNUMBER(TAS!M43),TAS!M43*1000000/S$6,"")</f>
        <v/>
      </c>
      <c r="W44" s="184">
        <f>IF(ISNUMBER(TAS!N43),TAS!N43*1000000/T$6,"")</f>
        <v>13.033478765690818</v>
      </c>
      <c r="X44" s="183">
        <f>IF(ISNUMBER(Vic!L43),Vic!L43*1000000/X$6,"")</f>
        <v>96.575473282763994</v>
      </c>
      <c r="Y44" s="183">
        <f>IF(ISNUMBER(Vic!M43),Vic!M43*1000000/Y$6,"")</f>
        <v>78.049990484316226</v>
      </c>
      <c r="Z44" s="184">
        <f>IF(ISNUMBER(Vic!N43),Vic!N43*1000000/Z$6,"")</f>
        <v>107.82951905559726</v>
      </c>
      <c r="AA44" s="182" t="str">
        <f>IF(ISNUMBER(WA!M43),WA!M43*1000000/AA$6,"")</f>
        <v/>
      </c>
      <c r="AB44" s="183" t="str">
        <f>IF(ISNUMBER(WA!N43),WA!N43*1000000/AB$6,"")</f>
        <v/>
      </c>
      <c r="AC44" s="184" t="str">
        <f>IF(ISNUMBER(WA!O43),WA!O43*1000000/AC$6,"")</f>
        <v/>
      </c>
      <c r="AD44" s="182">
        <f t="shared" si="1"/>
        <v>455.84904229847479</v>
      </c>
      <c r="AE44" s="244">
        <f t="shared" si="2"/>
        <v>729.74836774178743</v>
      </c>
    </row>
    <row r="45" spans="2:31">
      <c r="B45" s="705" t="s">
        <v>42</v>
      </c>
      <c r="C45" s="651" t="s">
        <v>154</v>
      </c>
      <c r="D45" s="188" t="s">
        <v>43</v>
      </c>
      <c r="E45" s="189" t="s">
        <v>110</v>
      </c>
      <c r="F45" s="197">
        <f>IF(ISNUMBER(ACT!L44),ACT!L44*1000000/F$6,"")</f>
        <v>0.36540408278161829</v>
      </c>
      <c r="G45" s="198">
        <f>IF(ISNUMBER(ACT!M44),ACT!M44*1000000/G$6,"")</f>
        <v>0.36926930167964017</v>
      </c>
      <c r="H45" s="199">
        <f>IF(ISNUMBER(ACT!N44),ACT!N44*1000000/H$6,"")</f>
        <v>1.0612190754128805</v>
      </c>
      <c r="I45" s="198">
        <f>IF(ISNUMBER(NSW!L44),NSW!L44*1000000/F$6,"")</f>
        <v>528.13070098036565</v>
      </c>
      <c r="J45" s="198">
        <f>IF(ISNUMBER(NSW!M44),NSW!M44*1000000/G$6,"")</f>
        <v>541.59497579680556</v>
      </c>
      <c r="K45" s="199">
        <f>IF(ISNUMBER(NSW!N44),NSW!N44*1000000/H$6,"")</f>
        <v>461.47111494329113</v>
      </c>
      <c r="L45" s="198"/>
      <c r="M45" s="198"/>
      <c r="N45" s="199"/>
      <c r="O45" s="197" t="str">
        <f>IF(ISNUMBER(Qld!L44),Qld!L44*1000000/O$6,"")</f>
        <v/>
      </c>
      <c r="P45" s="198">
        <f>IF(ISNUMBER(Qld!M44),Qld!M44*1000000/P$6,"")</f>
        <v>219.97592583467664</v>
      </c>
      <c r="Q45" s="199">
        <f>IF(ISNUMBER(Qld!N44),Qld!N44*1000000/Q$6,"")</f>
        <v>217.7086857492684</v>
      </c>
      <c r="R45" s="197">
        <f>IF(ISNUMBER(SA!L44),SA!L44*1000000/R$6,"")</f>
        <v>71.680116450522831</v>
      </c>
      <c r="S45" s="198">
        <f>IF(ISNUMBER(SA!M44),SA!M44*1000000/S$6,"")</f>
        <v>14.676111828946134</v>
      </c>
      <c r="T45" s="199">
        <f>IF(ISNUMBER(SA!N44),SA!N44*1000000/T$6,"")</f>
        <v>15.159831988571078</v>
      </c>
      <c r="U45" s="198" t="str">
        <f>IF(ISNUMBER(TAS!L44),TAS!L44*1000000/R$6,"")</f>
        <v/>
      </c>
      <c r="V45" s="198" t="str">
        <f>IF(ISNUMBER(TAS!M44),TAS!M44*1000000/S$6,"")</f>
        <v/>
      </c>
      <c r="W45" s="199" t="str">
        <f>IF(ISNUMBER(TAS!N44),TAS!N44*1000000/T$6,"")</f>
        <v/>
      </c>
      <c r="X45" s="198">
        <f>IF(ISNUMBER(Vic!L44),Vic!L44*1000000/X$6,"")</f>
        <v>78.051686042308333</v>
      </c>
      <c r="Y45" s="198">
        <f>IF(ISNUMBER(Vic!M44),Vic!M44*1000000/Y$6,"")</f>
        <v>34.926479760104982</v>
      </c>
      <c r="Z45" s="199">
        <f>IF(ISNUMBER(Vic!N44),Vic!N44*1000000/Z$6,"")</f>
        <v>47.904589613224353</v>
      </c>
      <c r="AA45" s="197">
        <f>IF(ISNUMBER(WA!M44),WA!M44*1000000/AA$6,"")</f>
        <v>238.23565864545137</v>
      </c>
      <c r="AB45" s="198">
        <f>IF(ISNUMBER(WA!N44),WA!N44*1000000/AB$6,"")</f>
        <v>162.6995902350034</v>
      </c>
      <c r="AC45" s="199">
        <f>IF(ISNUMBER(WA!O44),WA!O44*1000000/AC$6,"")</f>
        <v>289.22781811271557</v>
      </c>
      <c r="AD45" s="197">
        <f t="shared" si="1"/>
        <v>171.95524579065466</v>
      </c>
      <c r="AE45" s="245">
        <f t="shared" si="2"/>
        <v>259.88451215698518</v>
      </c>
    </row>
    <row r="46" spans="2:31">
      <c r="B46" s="706"/>
      <c r="C46" s="701"/>
      <c r="D46" s="190" t="s">
        <v>44</v>
      </c>
      <c r="E46" s="191" t="s">
        <v>111</v>
      </c>
      <c r="F46" s="182">
        <f>IF(ISNUMBER(ACT!L45),ACT!L45*1000000/F$6,"")</f>
        <v>0</v>
      </c>
      <c r="G46" s="183">
        <f>IF(ISNUMBER(ACT!M45),ACT!M45*1000000/G$6,"")</f>
        <v>0</v>
      </c>
      <c r="H46" s="184">
        <f>IF(ISNUMBER(ACT!N45),ACT!N45*1000000/H$6,"")</f>
        <v>0</v>
      </c>
      <c r="I46" s="183">
        <f>IF(ISNUMBER(NSW!L45),NSW!L45*1000000/F$6,"")</f>
        <v>1.5428172384112773</v>
      </c>
      <c r="J46" s="183">
        <f>IF(ISNUMBER(NSW!M45),NSW!M45*1000000/G$6,"")</f>
        <v>30.076717035356197</v>
      </c>
      <c r="K46" s="184">
        <f>IF(ISNUMBER(NSW!N45),NSW!N45*1000000/H$6,"")</f>
        <v>31.438615109106586</v>
      </c>
      <c r="L46" s="183"/>
      <c r="M46" s="183"/>
      <c r="N46" s="184"/>
      <c r="O46" s="182" t="str">
        <f>IF(ISNUMBER(Qld!L45),Qld!L45*1000000/O$6,"")</f>
        <v/>
      </c>
      <c r="P46" s="183">
        <f>IF(ISNUMBER(Qld!M45),Qld!M45*1000000/P$6,"")</f>
        <v>6.1593259233709459</v>
      </c>
      <c r="Q46" s="184">
        <f>IF(ISNUMBER(Qld!N45),Qld!N45*1000000/Q$6,"")</f>
        <v>6.0958432009795152</v>
      </c>
      <c r="R46" s="182">
        <f>IF(ISNUMBER(SA!L45),SA!L45*1000000/R$6,"")</f>
        <v>28.418893269712335</v>
      </c>
      <c r="S46" s="183">
        <f>IF(ISNUMBER(SA!M45),SA!M45*1000000/S$6,"")</f>
        <v>13.508074887508359</v>
      </c>
      <c r="T46" s="184">
        <f>IF(ISNUMBER(SA!N45),SA!N45*1000000/T$6,"")</f>
        <v>23.276005950655833</v>
      </c>
      <c r="U46" s="183" t="str">
        <f>IF(ISNUMBER(TAS!L45),TAS!L45*1000000/R$6,"")</f>
        <v/>
      </c>
      <c r="V46" s="183" t="str">
        <f>IF(ISNUMBER(TAS!M45),TAS!M45*1000000/S$6,"")</f>
        <v/>
      </c>
      <c r="W46" s="184" t="str">
        <f>IF(ISNUMBER(TAS!N45),TAS!N45*1000000/T$6,"")</f>
        <v/>
      </c>
      <c r="X46" s="183">
        <f>IF(ISNUMBER(Vic!L45),Vic!L45*1000000/X$6,"")</f>
        <v>0.89921297283765356</v>
      </c>
      <c r="Y46" s="183">
        <f>IF(ISNUMBER(Vic!M45),Vic!M45*1000000/Y$6,"")</f>
        <v>0.89098162653329027</v>
      </c>
      <c r="Z46" s="184">
        <f>IF(ISNUMBER(Vic!N45),Vic!N45*1000000/Z$6,"")</f>
        <v>1.7676970336983155</v>
      </c>
      <c r="AA46" s="182">
        <f>IF(ISNUMBER(WA!M45),WA!M45*1000000/AA$6,"")</f>
        <v>0</v>
      </c>
      <c r="AB46" s="183">
        <f>IF(ISNUMBER(WA!N45),WA!N45*1000000/AB$6,"")</f>
        <v>0.16968351541202262</v>
      </c>
      <c r="AC46" s="184">
        <f>IF(ISNUMBER(WA!O45),WA!O45*1000000/AC$6,"")</f>
        <v>0.16683770922872962</v>
      </c>
      <c r="AD46" s="182">
        <f t="shared" si="1"/>
        <v>8.4947473807535925</v>
      </c>
      <c r="AE46" s="244">
        <f t="shared" si="2"/>
        <v>10.552492791893059</v>
      </c>
    </row>
    <row r="47" spans="2:31">
      <c r="B47" s="707"/>
      <c r="C47" s="652"/>
      <c r="D47" s="192" t="s">
        <v>45</v>
      </c>
      <c r="E47" s="193" t="s">
        <v>155</v>
      </c>
      <c r="F47" s="185">
        <f>IF(ISNUMBER(ACT!L46),ACT!L46*1000000/F$6,"")</f>
        <v>0</v>
      </c>
      <c r="G47" s="186">
        <f>IF(ISNUMBER(ACT!M46),ACT!M46*1000000/G$6,"")</f>
        <v>0</v>
      </c>
      <c r="H47" s="187">
        <f>IF(ISNUMBER(ACT!N46),ACT!N46*1000000/H$6,"")</f>
        <v>0</v>
      </c>
      <c r="I47" s="186">
        <f>IF(ISNUMBER(NSW!L46),NSW!L46*1000000/F$6,"")</f>
        <v>42.007936035338638</v>
      </c>
      <c r="J47" s="186">
        <f>IF(ISNUMBER(NSW!M46),NSW!M46*1000000/G$6,"")</f>
        <v>1.2041390272162178</v>
      </c>
      <c r="K47" s="187">
        <f>IF(ISNUMBER(NSW!N46),NSW!N46*1000000/H$6,"")</f>
        <v>37.779399084698547</v>
      </c>
      <c r="L47" s="186"/>
      <c r="M47" s="186"/>
      <c r="N47" s="187"/>
      <c r="O47" s="185" t="str">
        <f>IF(ISNUMBER(Qld!L46),Qld!L46*1000000/O$6,"")</f>
        <v/>
      </c>
      <c r="P47" s="186">
        <f>IF(ISNUMBER(Qld!M46),Qld!M46*1000000/P$6,"")</f>
        <v>26.83706295183055</v>
      </c>
      <c r="Q47" s="187">
        <f>IF(ISNUMBER(Qld!N46),Qld!N46*1000000/Q$6,"")</f>
        <v>26.560459661410743</v>
      </c>
      <c r="R47" s="185">
        <f>IF(ISNUMBER(SA!L46),SA!L46*1000000/R$6,"")</f>
        <v>394.12806027969788</v>
      </c>
      <c r="S47" s="186">
        <f>IF(ISNUMBER(SA!M46),SA!M46*1000000/S$6,"")</f>
        <v>88.407687256595935</v>
      </c>
      <c r="T47" s="187">
        <f>IF(ISNUMBER(SA!N46),SA!N46*1000000/T$6,"")</f>
        <v>1.0725159355984308</v>
      </c>
      <c r="U47" s="186" t="str">
        <f>IF(ISNUMBER(TAS!L46),TAS!L46*1000000/R$6,"")</f>
        <v/>
      </c>
      <c r="V47" s="186" t="str">
        <f>IF(ISNUMBER(TAS!M46),TAS!M46*1000000/S$6,"")</f>
        <v/>
      </c>
      <c r="W47" s="187" t="str">
        <f>IF(ISNUMBER(TAS!N46),TAS!N46*1000000/T$6,"")</f>
        <v/>
      </c>
      <c r="X47" s="186">
        <f>IF(ISNUMBER(Vic!L46),Vic!L46*1000000/X$6,"")</f>
        <v>0</v>
      </c>
      <c r="Y47" s="186">
        <f>IF(ISNUMBER(Vic!M46),Vic!M46*1000000/Y$6,"")</f>
        <v>0</v>
      </c>
      <c r="Z47" s="187">
        <f>IF(ISNUMBER(Vic!N46),Vic!N46*1000000/Z$6,"")</f>
        <v>0</v>
      </c>
      <c r="AA47" s="185">
        <f>IF(ISNUMBER(WA!M46),WA!M46*1000000/AA$6,"")</f>
        <v>41.35530743307902</v>
      </c>
      <c r="AB47" s="186">
        <f>IF(ISNUMBER(WA!N46),WA!N46*1000000/AB$6,"")</f>
        <v>3.315036484025125</v>
      </c>
      <c r="AC47" s="187">
        <f>IF(ISNUMBER(WA!O46),WA!O46*1000000/AC$6,"")</f>
        <v>6.8322076535374885</v>
      </c>
      <c r="AD47" s="185">
        <f t="shared" si="1"/>
        <v>39.382341870766382</v>
      </c>
      <c r="AE47" s="246">
        <f t="shared" si="2"/>
        <v>28.656251790896548</v>
      </c>
    </row>
    <row r="48" spans="2:31">
      <c r="B48" s="705" t="s">
        <v>46</v>
      </c>
      <c r="C48" s="651" t="s">
        <v>156</v>
      </c>
      <c r="D48" s="190" t="s">
        <v>47</v>
      </c>
      <c r="E48" s="191" t="s">
        <v>112</v>
      </c>
      <c r="F48" s="182">
        <f>IF(ISNUMBER(ACT!L47),ACT!L47*1000000/F$6,"")</f>
        <v>1335.6466569586471</v>
      </c>
      <c r="G48" s="183">
        <f>IF(ISNUMBER(ACT!M47),ACT!M47*1000000/G$6,"")</f>
        <v>1542.7696803144677</v>
      </c>
      <c r="H48" s="184">
        <f>IF(ISNUMBER(ACT!N47),ACT!N47*1000000/H$6,"")</f>
        <v>1821.0254029316177</v>
      </c>
      <c r="I48" s="183">
        <f>IF(ISNUMBER(NSW!L47),NSW!L47*1000000/F$6,"")</f>
        <v>167615.64362545812</v>
      </c>
      <c r="J48" s="183">
        <f>IF(ISNUMBER(NSW!M47),NSW!M47*1000000/G$6,"")</f>
        <v>249954.24271696579</v>
      </c>
      <c r="K48" s="184">
        <f>IF(ISNUMBER(NSW!N47),NSW!N47*1000000/H$6,"")</f>
        <v>107031.95595940837</v>
      </c>
      <c r="L48" s="183"/>
      <c r="M48" s="183"/>
      <c r="N48" s="184"/>
      <c r="O48" s="182" t="str">
        <f>IF(ISNUMBER(Qld!L47),Qld!L47*1000000/O$6,"")</f>
        <v/>
      </c>
      <c r="P48" s="183">
        <f>IF(ISNUMBER(Qld!M47),Qld!M47*1000000/P$6,"")</f>
        <v>9626.586466377119</v>
      </c>
      <c r="Q48" s="184">
        <f>IF(ISNUMBER(Qld!N47),Qld!N47*1000000/Q$6,"")</f>
        <v>9527.3675057594828</v>
      </c>
      <c r="R48" s="182">
        <f>IF(ISNUMBER(SA!L47),SA!L47*1000000/R$6,"")</f>
        <v>460.72076885581396</v>
      </c>
      <c r="S48" s="183">
        <f>IF(ISNUMBER(SA!M47),SA!M47*1000000/S$6,"")</f>
        <v>278.14409218413829</v>
      </c>
      <c r="T48" s="184">
        <f>IF(ISNUMBER(SA!N47),SA!N47*1000000/T$6,"")</f>
        <v>415.16609837381276</v>
      </c>
      <c r="U48" s="183" t="str">
        <f>IF(ISNUMBER(TAS!L47),TAS!L47*1000000/R$6,"")</f>
        <v/>
      </c>
      <c r="V48" s="183" t="str">
        <f>IF(ISNUMBER(TAS!M47),TAS!M47*1000000/S$6,"")</f>
        <v/>
      </c>
      <c r="W48" s="184" t="str">
        <f>IF(ISNUMBER(TAS!N47),TAS!N47*1000000/T$6,"")</f>
        <v/>
      </c>
      <c r="X48" s="183">
        <f>IF(ISNUMBER(Vic!L47),Vic!L47*1000000/X$6,"")</f>
        <v>1760.4791582215582</v>
      </c>
      <c r="Y48" s="183">
        <f>IF(ISNUMBER(Vic!M47),Vic!M47*1000000/Y$6,"")</f>
        <v>1691.6177161361049</v>
      </c>
      <c r="Z48" s="184">
        <f>IF(ISNUMBER(Vic!N47),Vic!N47*1000000/Z$6,"")</f>
        <v>1716.4338197210645</v>
      </c>
      <c r="AA48" s="182">
        <f>IF(ISNUMBER(WA!M47),WA!M47*1000000/AA$6,"")</f>
        <v>20046.785035870776</v>
      </c>
      <c r="AB48" s="183">
        <f>IF(ISNUMBER(WA!N47),WA!N47*1000000/AB$6,"")</f>
        <v>20197.170589459838</v>
      </c>
      <c r="AC48" s="184">
        <f>IF(ISNUMBER(WA!O47),WA!O47*1000000/AC$6,"")</f>
        <v>21700.527125776913</v>
      </c>
      <c r="AD48" s="182">
        <f t="shared" si="1"/>
        <v>36277.781318751389</v>
      </c>
      <c r="AE48" s="244">
        <f t="shared" si="2"/>
        <v>66881.388038673555</v>
      </c>
    </row>
    <row r="49" spans="2:31">
      <c r="B49" s="706"/>
      <c r="C49" s="701"/>
      <c r="D49" s="190" t="s">
        <v>48</v>
      </c>
      <c r="E49" s="191" t="s">
        <v>157</v>
      </c>
      <c r="F49" s="182">
        <f>IF(ISNUMBER(ACT!L48),ACT!L48*1000000/F$6,"")</f>
        <v>1136.4608313890228</v>
      </c>
      <c r="G49" s="183">
        <f>IF(ISNUMBER(ACT!M48),ACT!M48*1000000/G$6,"")</f>
        <v>2883.3777972818571</v>
      </c>
      <c r="H49" s="184">
        <f>IF(ISNUMBER(ACT!N48),ACT!N48*1000000/H$6,"")</f>
        <v>2386.1510910658617</v>
      </c>
      <c r="I49" s="183">
        <f>IF(ISNUMBER(NSW!L48),NSW!L48*1000000/F$6,"")</f>
        <v>107512.5455401755</v>
      </c>
      <c r="J49" s="183">
        <f>IF(ISNUMBER(NSW!M48),NSW!M48*1000000/G$6,"")</f>
        <v>142725.66234336159</v>
      </c>
      <c r="K49" s="184">
        <f>IF(ISNUMBER(NSW!N48),NSW!N48*1000000/H$6,"")</f>
        <v>140534.90747496186</v>
      </c>
      <c r="L49" s="183"/>
      <c r="M49" s="183"/>
      <c r="N49" s="184"/>
      <c r="O49" s="182" t="str">
        <f>IF(ISNUMBER(Qld!L48),Qld!L48*1000000/O$6,"")</f>
        <v/>
      </c>
      <c r="P49" s="183">
        <f>IF(ISNUMBER(Qld!M48),Qld!M48*1000000/P$6,"")</f>
        <v>18631.960918197114</v>
      </c>
      <c r="Q49" s="184">
        <f>IF(ISNUMBER(Qld!N48),Qld!N48*1000000/Q$6,"")</f>
        <v>18439.925682963032</v>
      </c>
      <c r="R49" s="182">
        <f>IF(ISNUMBER(SA!L48),SA!L48*1000000/R$6,"")</f>
        <v>325.40545606238283</v>
      </c>
      <c r="S49" s="183">
        <f>IF(ISNUMBER(SA!M48),SA!M48*1000000/S$6,"")</f>
        <v>775.78229728053157</v>
      </c>
      <c r="T49" s="184">
        <f>IF(ISNUMBER(SA!N48),SA!N48*1000000/T$6,"")</f>
        <v>758.97373480778163</v>
      </c>
      <c r="U49" s="183" t="str">
        <f>IF(ISNUMBER(TAS!L48),TAS!L48*1000000/R$6,"")</f>
        <v/>
      </c>
      <c r="V49" s="183" t="str">
        <f>IF(ISNUMBER(TAS!M48),TAS!M48*1000000/S$6,"")</f>
        <v/>
      </c>
      <c r="W49" s="184">
        <f>IF(ISNUMBER(TAS!N48),TAS!N48*1000000/T$6,"")</f>
        <v>29.903913417837146</v>
      </c>
      <c r="X49" s="183">
        <f>IF(ISNUMBER(Vic!L48),Vic!L48*1000000/X$6,"")</f>
        <v>7794.0183633676461</v>
      </c>
      <c r="Y49" s="183">
        <f>IF(ISNUMBER(Vic!M48),Vic!M48*1000000/Y$6,"")</f>
        <v>7065.4842984089919</v>
      </c>
      <c r="Z49" s="184">
        <f>IF(ISNUMBER(Vic!N48),Vic!N48*1000000/Z$6,"")</f>
        <v>7003.4388778093571</v>
      </c>
      <c r="AA49" s="182">
        <f>IF(ISNUMBER(WA!M48),WA!M48*1000000/AA$6,"")</f>
        <v>12617.322604279874</v>
      </c>
      <c r="AB49" s="183">
        <f>IF(ISNUMBER(WA!N48),WA!N48*1000000/AB$6,"")</f>
        <v>11019.277702799736</v>
      </c>
      <c r="AC49" s="184">
        <f>IF(ISNUMBER(WA!O48),WA!O48*1000000/AC$6,"")</f>
        <v>10043.297233993548</v>
      </c>
      <c r="AD49" s="182">
        <f t="shared" si="1"/>
        <v>27315.772008979093</v>
      </c>
      <c r="AE49" s="244">
        <f t="shared" si="2"/>
        <v>52341.947970709996</v>
      </c>
    </row>
    <row r="50" spans="2:31">
      <c r="B50" s="707"/>
      <c r="C50" s="652"/>
      <c r="D50" s="190" t="s">
        <v>49</v>
      </c>
      <c r="E50" s="191" t="s">
        <v>158</v>
      </c>
      <c r="F50" s="182">
        <f>IF(ISNUMBER(ACT!L49),ACT!L49*1000000/F$6,"")</f>
        <v>0</v>
      </c>
      <c r="G50" s="183">
        <f>IF(ISNUMBER(ACT!M49),ACT!M49*1000000/G$6,"")</f>
        <v>0</v>
      </c>
      <c r="H50" s="184">
        <f>IF(ISNUMBER(ACT!N49),ACT!N49*1000000/H$6,"")</f>
        <v>0</v>
      </c>
      <c r="I50" s="183">
        <f>IF(ISNUMBER(NSW!L49),NSW!L49*1000000/F$6,"")</f>
        <v>141.99331987202737</v>
      </c>
      <c r="J50" s="183">
        <f>IF(ISNUMBER(NSW!M49),NSW!M49*1000000/G$6,"")</f>
        <v>426.50604343998435</v>
      </c>
      <c r="K50" s="184">
        <f>IF(ISNUMBER(NSW!N49),NSW!N49*1000000/H$6,"")</f>
        <v>269.65576706241296</v>
      </c>
      <c r="L50" s="183"/>
      <c r="M50" s="183"/>
      <c r="N50" s="184"/>
      <c r="O50" s="182" t="str">
        <f>IF(ISNUMBER(Qld!L49),Qld!L49*1000000/O$6,"")</f>
        <v/>
      </c>
      <c r="P50" s="183">
        <f>IF(ISNUMBER(Qld!M49),Qld!M49*1000000/P$6,"")</f>
        <v>56.753788865346579</v>
      </c>
      <c r="Q50" s="184">
        <f>IF(ISNUMBER(Qld!N49),Qld!N49*1000000/Q$6,"")</f>
        <v>56.168840923311244</v>
      </c>
      <c r="R50" s="182">
        <f>IF(ISNUMBER(SA!L49),SA!L49*1000000/R$6,"")</f>
        <v>41.721612903029502</v>
      </c>
      <c r="S50" s="183">
        <f>IF(ISNUMBER(SA!M49),SA!M49*1000000/S$6,"")</f>
        <v>11.728785453401075</v>
      </c>
      <c r="T50" s="184">
        <f>IF(ISNUMBER(SA!N49),SA!N49*1000000/T$6,"")</f>
        <v>15.786470512740946</v>
      </c>
      <c r="U50" s="183" t="str">
        <f>IF(ISNUMBER(TAS!L49),TAS!L49*1000000/R$6,"")</f>
        <v/>
      </c>
      <c r="V50" s="183" t="str">
        <f>IF(ISNUMBER(TAS!M49),TAS!M49*1000000/S$6,"")</f>
        <v/>
      </c>
      <c r="W50" s="184">
        <f>IF(ISNUMBER(TAS!N49),TAS!N49*1000000/T$6,"")</f>
        <v>84.355185945943987</v>
      </c>
      <c r="X50" s="183">
        <f>IF(ISNUMBER(Vic!L49),Vic!L49*1000000/X$6,"")</f>
        <v>34.170092967830833</v>
      </c>
      <c r="Y50" s="183">
        <f>IF(ISNUMBER(Vic!M49),Vic!M49*1000000/Y$6,"")</f>
        <v>42.232529097677961</v>
      </c>
      <c r="Z50" s="184">
        <f>IF(ISNUMBER(Vic!N49),Vic!N49*1000000/Z$6,"")</f>
        <v>79.192827109684544</v>
      </c>
      <c r="AA50" s="182">
        <f>IF(ISNUMBER(WA!M49),WA!M49*1000000/AA$6,"")</f>
        <v>23.312421009676552</v>
      </c>
      <c r="AB50" s="183">
        <f>IF(ISNUMBER(WA!N49),WA!N49*1000000/AB$6,"")</f>
        <v>19.037662704763513</v>
      </c>
      <c r="AC50" s="184">
        <f>IF(ISNUMBER(WA!O49),WA!O49*1000000/AC$6,"")</f>
        <v>8.3398508552263735</v>
      </c>
      <c r="AD50" s="182">
        <f t="shared" si="1"/>
        <v>72.830844373503226</v>
      </c>
      <c r="AE50" s="244">
        <f t="shared" si="2"/>
        <v>126.22466860440493</v>
      </c>
    </row>
    <row r="51" spans="2:31">
      <c r="B51" s="705" t="s">
        <v>50</v>
      </c>
      <c r="C51" s="651" t="s">
        <v>159</v>
      </c>
      <c r="D51" s="188" t="s">
        <v>51</v>
      </c>
      <c r="E51" s="189" t="s">
        <v>113</v>
      </c>
      <c r="F51" s="197">
        <f>IF(ISNUMBER(ACT!L50),ACT!L50*1000000/F$6,"")</f>
        <v>0</v>
      </c>
      <c r="G51" s="198">
        <f>IF(ISNUMBER(ACT!M50),ACT!M50*1000000/G$6,"")</f>
        <v>0</v>
      </c>
      <c r="H51" s="199">
        <f>IF(ISNUMBER(ACT!N50),ACT!N50*1000000/H$6,"")</f>
        <v>0</v>
      </c>
      <c r="I51" s="198" t="str">
        <f>IF(ISNUMBER(NSW!L50),NSW!L50*1000000/F$6,"")</f>
        <v/>
      </c>
      <c r="J51" s="198" t="str">
        <f>IF(ISNUMBER(NSW!M50),NSW!M50*1000000/G$6,"")</f>
        <v/>
      </c>
      <c r="K51" s="199" t="str">
        <f>IF(ISNUMBER(NSW!N50),NSW!N50*1000000/H$6,"")</f>
        <v/>
      </c>
      <c r="L51" s="198"/>
      <c r="M51" s="198"/>
      <c r="N51" s="199"/>
      <c r="O51" s="197" t="str">
        <f>IF(ISNUMBER(Qld!L50),Qld!L50*1000000/O$6,"")</f>
        <v/>
      </c>
      <c r="P51" s="198">
        <f>IF(ISNUMBER(Qld!M50),Qld!M50*1000000/P$6,"")</f>
        <v>5463.5420699558645</v>
      </c>
      <c r="Q51" s="199">
        <f>IF(ISNUMBER(Qld!N50),Qld!N50*1000000/Q$6,"")</f>
        <v>5407.2306279545792</v>
      </c>
      <c r="R51" s="321"/>
      <c r="S51" s="322"/>
      <c r="T51" s="323"/>
      <c r="U51" s="198" t="str">
        <f>IF(ISNUMBER(TAS!L50),TAS!L50*1000000/R$6,"")</f>
        <v/>
      </c>
      <c r="V51" s="198" t="str">
        <f>IF(ISNUMBER(TAS!M50),TAS!M50*1000000/S$6,"")</f>
        <v/>
      </c>
      <c r="W51" s="199" t="str">
        <f>IF(ISNUMBER(TAS!N50),TAS!N50*1000000/T$6,"")</f>
        <v/>
      </c>
      <c r="X51" s="198">
        <f>IF(ISNUMBER(Vic!L50),Vic!L50*1000000/X$6,"")</f>
        <v>5915.38262051522</v>
      </c>
      <c r="Y51" s="198">
        <f>IF(ISNUMBER(Vic!M50),Vic!M50*1000000/Y$6,"")</f>
        <v>4655.5571949617488</v>
      </c>
      <c r="Z51" s="199">
        <f>IF(ISNUMBER(Vic!N50),Vic!N50*1000000/Z$6,"")</f>
        <v>5282.2322760973066</v>
      </c>
      <c r="AA51" s="197">
        <f>IF(ISNUMBER(WA!M50),WA!M50*1000000/AA$6,"")</f>
        <v>2471.622502345997</v>
      </c>
      <c r="AB51" s="198">
        <f>IF(ISNUMBER(WA!N50),WA!N50*1000000/AB$6,"")</f>
        <v>2957.3308038073669</v>
      </c>
      <c r="AC51" s="199">
        <f>IF(ISNUMBER(WA!O50),WA!O50*1000000/AC$6,"")</f>
        <v>3478.6879068703765</v>
      </c>
      <c r="AD51" s="197">
        <f t="shared" si="1"/>
        <v>3239.2350911371323</v>
      </c>
      <c r="AE51" s="337">
        <f t="shared" si="2"/>
        <v>4663.8672073358775</v>
      </c>
    </row>
    <row r="52" spans="2:31">
      <c r="B52" s="706"/>
      <c r="C52" s="701"/>
      <c r="D52" s="190" t="s">
        <v>115</v>
      </c>
      <c r="E52" s="191" t="s">
        <v>114</v>
      </c>
      <c r="F52" s="182">
        <f>IF(ISNUMBER(ACT!L51),ACT!L51*1000000/F$6,"")</f>
        <v>7196.9717474976587</v>
      </c>
      <c r="G52" s="183">
        <f>IF(ISNUMBER(ACT!M51),ACT!M51*1000000/G$6,"")</f>
        <v>6712.7272143447744</v>
      </c>
      <c r="H52" s="184">
        <f>IF(ISNUMBER(ACT!N51),ACT!N51*1000000/H$6,"")</f>
        <v>8199.40306427008</v>
      </c>
      <c r="I52" s="183" t="str">
        <f>IF(ISNUMBER(NSW!L51),NSW!L51*1000000/F$6,"")</f>
        <v/>
      </c>
      <c r="J52" s="183" t="str">
        <f>IF(ISNUMBER(NSW!M51),NSW!M51*1000000/G$6,"")</f>
        <v/>
      </c>
      <c r="K52" s="184" t="str">
        <f>IF(ISNUMBER(NSW!N51),NSW!N51*1000000/H$6,"")</f>
        <v/>
      </c>
      <c r="L52" s="183"/>
      <c r="M52" s="183"/>
      <c r="N52" s="184"/>
      <c r="O52" s="182" t="str">
        <f>IF(ISNUMBER(Qld!L51),Qld!L51*1000000/O$6,"")</f>
        <v/>
      </c>
      <c r="P52" s="183">
        <f>IF(ISNUMBER(Qld!M51),Qld!M51*1000000/P$6,"")</f>
        <v>14720.129029079058</v>
      </c>
      <c r="Q52" s="184">
        <f>IF(ISNUMBER(Qld!N51),Qld!N51*1000000/Q$6,"")</f>
        <v>14568.412124283794</v>
      </c>
      <c r="R52" s="324"/>
      <c r="S52" s="325"/>
      <c r="T52" s="326"/>
      <c r="U52" s="183" t="str">
        <f>IF(ISNUMBER(TAS!L51),TAS!L51*1000000/R$6,"")</f>
        <v/>
      </c>
      <c r="V52" s="183" t="str">
        <f>IF(ISNUMBER(TAS!M51),TAS!M51*1000000/S$6,"")</f>
        <v/>
      </c>
      <c r="W52" s="184" t="str">
        <f>IF(ISNUMBER(TAS!N51),TAS!N51*1000000/T$6,"")</f>
        <v/>
      </c>
      <c r="X52" s="183">
        <f>IF(ISNUMBER(Vic!L51),Vic!L51*1000000/X$6,"")</f>
        <v>8625.6105206479078</v>
      </c>
      <c r="Y52" s="183">
        <f>IF(ISNUMBER(Vic!M51),Vic!M51*1000000/Y$6,"")</f>
        <v>8564.4717868886</v>
      </c>
      <c r="Z52" s="184">
        <f>IF(ISNUMBER(Vic!N51),Vic!N51*1000000/Z$6,"")</f>
        <v>9035.2298483422001</v>
      </c>
      <c r="AA52" s="182">
        <f>IF(ISNUMBER(WA!M51),WA!M51*1000000/AA$6,"")</f>
        <v>15806.702510743527</v>
      </c>
      <c r="AB52" s="183">
        <f>IF(ISNUMBER(WA!N51),WA!N51*1000000/AB$6,"")</f>
        <v>13877.694605264413</v>
      </c>
      <c r="AC52" s="184">
        <f>IF(ISNUMBER(WA!O51),WA!O51*1000000/AC$6,"")</f>
        <v>14375.007629773288</v>
      </c>
      <c r="AD52" s="182">
        <f t="shared" si="1"/>
        <v>11062.032734648663</v>
      </c>
      <c r="AE52" s="338">
        <f t="shared" si="2"/>
        <v>11521.449119073775</v>
      </c>
    </row>
    <row r="53" spans="2:31">
      <c r="B53" s="706"/>
      <c r="C53" s="701"/>
      <c r="D53" s="190" t="s">
        <v>52</v>
      </c>
      <c r="E53" s="191" t="s">
        <v>116</v>
      </c>
      <c r="F53" s="182">
        <f>IF(ISNUMBER(ACT!L52),ACT!L52*1000000/F$6,"")</f>
        <v>0</v>
      </c>
      <c r="G53" s="183">
        <f>IF(ISNUMBER(ACT!M52),ACT!M52*1000000/G$6,"")</f>
        <v>0</v>
      </c>
      <c r="H53" s="184">
        <f>IF(ISNUMBER(ACT!N52),ACT!N52*1000000/H$6,"")</f>
        <v>0</v>
      </c>
      <c r="I53" s="183" t="str">
        <f>IF(ISNUMBER(NSW!L52),NSW!L52*1000000/F$6,"")</f>
        <v/>
      </c>
      <c r="J53" s="183" t="str">
        <f>IF(ISNUMBER(NSW!M52),NSW!M52*1000000/G$6,"")</f>
        <v/>
      </c>
      <c r="K53" s="184" t="str">
        <f>IF(ISNUMBER(NSW!N52),NSW!N52*1000000/H$6,"")</f>
        <v/>
      </c>
      <c r="L53" s="183"/>
      <c r="M53" s="183"/>
      <c r="N53" s="184"/>
      <c r="O53" s="182" t="str">
        <f>IF(ISNUMBER(Qld!#REF!),Qld!#REF!*1000000/O$6,"")</f>
        <v/>
      </c>
      <c r="P53" s="183" t="str">
        <f>IF(ISNUMBER(Qld!#REF!),Qld!#REF!*1000000/P$6,"")</f>
        <v/>
      </c>
      <c r="Q53" s="184" t="str">
        <f>IF(ISNUMBER(Qld!#REF!),Qld!#REF!*1000000/Q$6,"")</f>
        <v/>
      </c>
      <c r="R53" s="182" t="str">
        <f>IF(ISNUMBER(SA!L52),SA!L52*1000000/R$6,"")</f>
        <v/>
      </c>
      <c r="S53" s="183" t="str">
        <f>IF(ISNUMBER(SA!M52),SA!M52*1000000/S$6,"")</f>
        <v/>
      </c>
      <c r="T53" s="184" t="str">
        <f>IF(ISNUMBER(SA!N52),SA!N52*1000000/T$6,"")</f>
        <v/>
      </c>
      <c r="U53" s="183" t="str">
        <f>IF(ISNUMBER(TAS!L52),TAS!L52*1000000/R$6,"")</f>
        <v/>
      </c>
      <c r="V53" s="183" t="str">
        <f>IF(ISNUMBER(TAS!M52),TAS!M52*1000000/S$6,"")</f>
        <v/>
      </c>
      <c r="W53" s="184" t="str">
        <f>IF(ISNUMBER(TAS!N52),TAS!N52*1000000/T$6,"")</f>
        <v/>
      </c>
      <c r="X53" s="183">
        <f>IF(ISNUMBER(Vic!L52),Vic!L52*1000000/X$6,"")</f>
        <v>47.47844496582811</v>
      </c>
      <c r="Y53" s="183">
        <f>IF(ISNUMBER(Vic!M52),Vic!M52*1000000/Y$6,"")</f>
        <v>42.32162726033129</v>
      </c>
      <c r="Z53" s="184">
        <f>IF(ISNUMBER(Vic!N52),Vic!N52*1000000/Z$6,"")</f>
        <v>56.477920226661183</v>
      </c>
      <c r="AA53" s="182" t="str">
        <f>IF(ISNUMBER(WA!M52),WA!M52*1000000/AA$6,"")</f>
        <v/>
      </c>
      <c r="AB53" s="183" t="str">
        <f>IF(ISNUMBER(WA!N52),WA!N52*1000000/AB$6,"")</f>
        <v/>
      </c>
      <c r="AC53" s="184" t="str">
        <f>IF(ISNUMBER(WA!O52),WA!O52*1000000/AC$6,"")</f>
        <v/>
      </c>
      <c r="AD53" s="182">
        <f t="shared" si="1"/>
        <v>24.379665408803429</v>
      </c>
      <c r="AE53" s="244">
        <f t="shared" si="2"/>
        <v>45.739756717978018</v>
      </c>
    </row>
    <row r="54" spans="2:31">
      <c r="B54" s="707"/>
      <c r="C54" s="652"/>
      <c r="D54" s="192" t="s">
        <v>118</v>
      </c>
      <c r="E54" s="193" t="s">
        <v>117</v>
      </c>
      <c r="F54" s="185">
        <f>IF(ISNUMBER(ACT!L53),ACT!L53*1000000/F$6,"")</f>
        <v>0</v>
      </c>
      <c r="G54" s="186">
        <f>IF(ISNUMBER(ACT!M53),ACT!M53*1000000/G$6,"")</f>
        <v>0</v>
      </c>
      <c r="H54" s="187">
        <f>IF(ISNUMBER(ACT!N53),ACT!N53*1000000/H$6,"")</f>
        <v>0</v>
      </c>
      <c r="I54" s="186" t="str">
        <f>IF(ISNUMBER(NSW!L53),NSW!L53*1000000/F$6,"")</f>
        <v/>
      </c>
      <c r="J54" s="186" t="str">
        <f>IF(ISNUMBER(NSW!M53),NSW!M53*1000000/G$6,"")</f>
        <v/>
      </c>
      <c r="K54" s="187" t="str">
        <f>IF(ISNUMBER(NSW!N53),NSW!N53*1000000/H$6,"")</f>
        <v/>
      </c>
      <c r="L54" s="186"/>
      <c r="M54" s="186"/>
      <c r="N54" s="187"/>
      <c r="O54" s="185" t="str">
        <f>IF(ISNUMBER(Qld!L52),Qld!L52*1000000/O$6,"")</f>
        <v/>
      </c>
      <c r="P54" s="186">
        <f>IF(ISNUMBER(Qld!M52),Qld!M52*1000000/P$6,"")</f>
        <v>676.42597194163068</v>
      </c>
      <c r="Q54" s="187">
        <f>IF(ISNUMBER(Qld!N52),Qld!N52*1000000/Q$6,"")</f>
        <v>669.45420867900032</v>
      </c>
      <c r="R54" s="185">
        <f>IF(ISNUMBER(SA!L53),SA!L53*1000000/R$6,"")</f>
        <v>0.12779373847193984</v>
      </c>
      <c r="S54" s="186" t="str">
        <f>IF(ISNUMBER(SA!M53),SA!M53*1000000/S$6,"")</f>
        <v/>
      </c>
      <c r="T54" s="187" t="str">
        <f>IF(ISNUMBER(SA!N53),SA!N53*1000000/T$6,"")</f>
        <v/>
      </c>
      <c r="U54" s="186" t="str">
        <f>IF(ISNUMBER(TAS!L53),TAS!L53*1000000/R$6,"")</f>
        <v/>
      </c>
      <c r="V54" s="186" t="str">
        <f>IF(ISNUMBER(TAS!M53),TAS!M53*1000000/S$6,"")</f>
        <v/>
      </c>
      <c r="W54" s="187" t="str">
        <f>IF(ISNUMBER(TAS!N53),TAS!N53*1000000/T$6,"")</f>
        <v/>
      </c>
      <c r="X54" s="186">
        <f>IF(ISNUMBER(Vic!L53),Vic!L53*1000000/X$6,"")</f>
        <v>47.47844496582811</v>
      </c>
      <c r="Y54" s="186">
        <f>IF(ISNUMBER(Vic!M53),Vic!M53*1000000/Y$6,"")</f>
        <v>42.32162726033129</v>
      </c>
      <c r="Z54" s="187">
        <f>IF(ISNUMBER(Vic!N53),Vic!N53*1000000/Z$6,"")</f>
        <v>56.477920226661183</v>
      </c>
      <c r="AA54" s="185" t="str">
        <f>IF(ISNUMBER(WA!M53),WA!M53*1000000/AA$6,"")</f>
        <v/>
      </c>
      <c r="AB54" s="186" t="str">
        <f>IF(ISNUMBER(WA!N53),WA!N53*1000000/AB$6,"")</f>
        <v/>
      </c>
      <c r="AC54" s="187" t="str">
        <f>IF(ISNUMBER(WA!O53),WA!O53*1000000/AC$6,"")</f>
        <v/>
      </c>
      <c r="AD54" s="185">
        <f t="shared" si="1"/>
        <v>165.8095518679915</v>
      </c>
      <c r="AE54" s="246">
        <f t="shared" si="2"/>
        <v>242.6296798474086</v>
      </c>
    </row>
    <row r="55" spans="2:31" ht="25.5">
      <c r="B55" s="705" t="s">
        <v>53</v>
      </c>
      <c r="C55" s="651" t="s">
        <v>54</v>
      </c>
      <c r="D55" s="188" t="s">
        <v>55</v>
      </c>
      <c r="E55" s="189" t="s">
        <v>160</v>
      </c>
      <c r="F55" s="197">
        <f>IF(ISNUMBER(ACT!L54),ACT!L54*1000000/F$6,"")</f>
        <v>43.307150551895496</v>
      </c>
      <c r="G55" s="198">
        <f>IF(ISNUMBER(ACT!M54),ACT!M54*1000000/G$6,"")</f>
        <v>0.16055187029549572</v>
      </c>
      <c r="H55" s="199">
        <f>IF(ISNUMBER(ACT!N54),ACT!N54*1000000/H$6,"")</f>
        <v>48.020163162432844</v>
      </c>
      <c r="I55" s="198">
        <f>IF(ISNUMBER(NSW!L54),NSW!L54*1000000/F$6,"")</f>
        <v>2742.2087729460231</v>
      </c>
      <c r="J55" s="198">
        <f>IF(ISNUMBER(NSW!M54),NSW!M54*1000000/G$6,"")</f>
        <v>2231.2696174316516</v>
      </c>
      <c r="K55" s="199">
        <f>IF(ISNUMBER(NSW!N54),NSW!N54*1000000/H$6,"")</f>
        <v>2901.2402997943886</v>
      </c>
      <c r="L55" s="198"/>
      <c r="M55" s="198"/>
      <c r="N55" s="199"/>
      <c r="O55" s="197" t="str">
        <f>IF(ISNUMBER(Qld!L53),Qld!L53*1000000/O$6,"")</f>
        <v/>
      </c>
      <c r="P55" s="198">
        <f>IF(ISNUMBER(Qld!M53),Qld!M53*1000000/P$6,"")</f>
        <v>3607.6051836886973</v>
      </c>
      <c r="Q55" s="199">
        <f>IF(ISNUMBER(Qld!N53),Qld!N53*1000000/Q$6,"")</f>
        <v>3570.4224462880015</v>
      </c>
      <c r="R55" s="197">
        <f>IF(ISNUMBER(SA!L54),SA!L54*1000000/R$6,"")</f>
        <v>9.1342095926848437</v>
      </c>
      <c r="S55" s="198">
        <f>IF(ISNUMBER(SA!M54),SA!M54*1000000/S$6,"")</f>
        <v>1.5674692633802263</v>
      </c>
      <c r="T55" s="199">
        <f>IF(ISNUMBER(SA!N54),SA!N54*1000000/T$6,"")</f>
        <v>6.4772732065635568</v>
      </c>
      <c r="U55" s="198" t="str">
        <f>IF(ISNUMBER(TAS!L54),TAS!L54*1000000/R$6,"")</f>
        <v/>
      </c>
      <c r="V55" s="198" t="str">
        <f>IF(ISNUMBER(TAS!M54),TAS!M54*1000000/S$6,"")</f>
        <v/>
      </c>
      <c r="W55" s="199">
        <f>IF(ISNUMBER(TAS!N54),TAS!N54*1000000/T$6,"")</f>
        <v>0</v>
      </c>
      <c r="X55" s="198">
        <f>IF(ISNUMBER(Vic!L54),Vic!L54*1000000/X$6,"")</f>
        <v>24.998120644886768</v>
      </c>
      <c r="Y55" s="198">
        <f>IF(ISNUMBER(Vic!M54),Vic!M54*1000000/Y$6,"")</f>
        <v>55.240860845063999</v>
      </c>
      <c r="Z55" s="199">
        <f>IF(ISNUMBER(Vic!N54),Vic!N54*1000000/Z$6,"")</f>
        <v>26.868994912214397</v>
      </c>
      <c r="AA55" s="197">
        <f>IF(ISNUMBER(WA!M54),WA!M54*1000000/AA$6,"")</f>
        <v>13.081092656966788</v>
      </c>
      <c r="AB55" s="198">
        <f>IF(ISNUMBER(WA!N54),WA!N54*1000000/AB$6,"")</f>
        <v>76.878634486394901</v>
      </c>
      <c r="AC55" s="199">
        <f>IF(ISNUMBER(WA!O54),WA!O54*1000000/AC$6,"")</f>
        <v>11.289622938638718</v>
      </c>
      <c r="AD55" s="197">
        <f t="shared" si="1"/>
        <v>853.87613690445437</v>
      </c>
      <c r="AE55" s="245">
        <f t="shared" si="2"/>
        <v>1477.2816706024676</v>
      </c>
    </row>
    <row r="56" spans="2:31">
      <c r="B56" s="706"/>
      <c r="C56" s="701"/>
      <c r="D56" s="190" t="s">
        <v>56</v>
      </c>
      <c r="E56" s="191" t="s">
        <v>161</v>
      </c>
      <c r="F56" s="182">
        <f>IF(ISNUMBER(ACT!L55),ACT!L55*1000000/F$6,"")</f>
        <v>0</v>
      </c>
      <c r="G56" s="183">
        <f>IF(ISNUMBER(ACT!M55),ACT!M55*1000000/G$6,"")</f>
        <v>0</v>
      </c>
      <c r="H56" s="184">
        <f>IF(ISNUMBER(ACT!N55),ACT!N55*1000000/H$6,"")</f>
        <v>0</v>
      </c>
      <c r="I56" s="183">
        <f>IF(ISNUMBER(NSW!L55),NSW!L55*1000000/F$6,"")</f>
        <v>313.00243061382474</v>
      </c>
      <c r="J56" s="183">
        <f>IF(ISNUMBER(NSW!M55),NSW!M55*1000000/G$6,"")</f>
        <v>169.86387877263448</v>
      </c>
      <c r="K56" s="184">
        <f>IF(ISNUMBER(NSW!N55),NSW!N55*1000000/H$6,"")</f>
        <v>143.76865424156</v>
      </c>
      <c r="L56" s="183"/>
      <c r="M56" s="183"/>
      <c r="N56" s="184"/>
      <c r="O56" s="182" t="str">
        <f>IF(ISNUMBER(Qld!L54),Qld!L54*1000000/O$6,"")</f>
        <v/>
      </c>
      <c r="P56" s="183">
        <f>IF(ISNUMBER(Qld!M54),Qld!M54*1000000/P$6,"")</f>
        <v>226.13525175804759</v>
      </c>
      <c r="Q56" s="184">
        <f>IF(ISNUMBER(Qld!N54),Qld!N54*1000000/Q$6,"")</f>
        <v>223.80452895024791</v>
      </c>
      <c r="R56" s="182" t="str">
        <f>IF(ISNUMBER(SA!L55),SA!L55*1000000/R$6,"")</f>
        <v/>
      </c>
      <c r="S56" s="183">
        <f>IF(ISNUMBER(SA!M55),SA!M55*1000000/S$6,"")</f>
        <v>7.8676063412907116E-2</v>
      </c>
      <c r="T56" s="184" t="str">
        <f>IF(ISNUMBER(SA!N55),SA!N55*1000000/T$6,"")</f>
        <v/>
      </c>
      <c r="U56" s="183" t="str">
        <f>IF(ISNUMBER(TAS!L55),TAS!L55*1000000/R$6,"")</f>
        <v/>
      </c>
      <c r="V56" s="183" t="str">
        <f>IF(ISNUMBER(TAS!M55),TAS!M55*1000000/S$6,"")</f>
        <v/>
      </c>
      <c r="W56" s="184" t="str">
        <f>IF(ISNUMBER(TAS!N55),TAS!N55*1000000/T$6,"")</f>
        <v/>
      </c>
      <c r="X56" s="183">
        <f>IF(ISNUMBER(Vic!L55),Vic!L55*1000000/X$6,"")</f>
        <v>0</v>
      </c>
      <c r="Y56" s="183">
        <f>IF(ISNUMBER(Vic!M55),Vic!M55*1000000/Y$6,"")</f>
        <v>0</v>
      </c>
      <c r="Z56" s="184">
        <f>IF(ISNUMBER(Vic!N55),Vic!N55*1000000/Z$6,"")</f>
        <v>0.17676970336983155</v>
      </c>
      <c r="AA56" s="182">
        <f>IF(ISNUMBER(WA!M55),WA!M55*1000000/AA$6,"")</f>
        <v>0</v>
      </c>
      <c r="AB56" s="183">
        <f>IF(ISNUMBER(WA!N55),WA!N55*1000000/AB$6,"")</f>
        <v>17.796076006626762</v>
      </c>
      <c r="AC56" s="184">
        <f>IF(ISNUMBER(WA!O55),WA!O55*1000000/AC$6,"")</f>
        <v>12.411097881649399</v>
      </c>
      <c r="AD56" s="182">
        <f t="shared" si="1"/>
        <v>73.802490932758246</v>
      </c>
      <c r="AE56" s="244">
        <f t="shared" si="2"/>
        <v>115.63180127676716</v>
      </c>
    </row>
    <row r="57" spans="2:31">
      <c r="B57" s="706"/>
      <c r="C57" s="701"/>
      <c r="D57" s="190" t="s">
        <v>57</v>
      </c>
      <c r="E57" s="191" t="s">
        <v>162</v>
      </c>
      <c r="F57" s="182">
        <f>IF(ISNUMBER(ACT!L56),ACT!L56*1000000/F$6,"")</f>
        <v>0</v>
      </c>
      <c r="G57" s="183">
        <f>IF(ISNUMBER(ACT!M56),ACT!M56*1000000/G$6,"")</f>
        <v>0</v>
      </c>
      <c r="H57" s="184">
        <f>IF(ISNUMBER(ACT!N56),ACT!N56*1000000/H$6,"")</f>
        <v>0</v>
      </c>
      <c r="I57" s="183">
        <f>IF(ISNUMBER(NSW!L56),NSW!L56*1000000/F$6,"")</f>
        <v>8.4448943576196225</v>
      </c>
      <c r="J57" s="183">
        <f>IF(ISNUMBER(NSW!M56),NSW!M56*1000000/G$6,"")</f>
        <v>4.3081418529291353</v>
      </c>
      <c r="K57" s="184">
        <f>IF(ISNUMBER(NSW!N56),NSW!N56*1000000/H$6,"")</f>
        <v>8.993831664124162</v>
      </c>
      <c r="L57" s="183"/>
      <c r="M57" s="183"/>
      <c r="N57" s="184"/>
      <c r="O57" s="182" t="str">
        <f>IF(ISNUMBER(Qld!L55),Qld!L55*1000000/O$6,"")</f>
        <v/>
      </c>
      <c r="P57" s="183">
        <f>IF(ISNUMBER(Qld!M55),Qld!M55*1000000/P$6,"")</f>
        <v>99.869070328943195</v>
      </c>
      <c r="Q57" s="184">
        <f>IF(ISNUMBER(Qld!N55),Qld!N55*1000000/Q$6,"")</f>
        <v>98.839743330167849</v>
      </c>
      <c r="R57" s="182">
        <f>IF(ISNUMBER(SA!L56),SA!L56*1000000/R$6,"")</f>
        <v>2.0751268961395946</v>
      </c>
      <c r="S57" s="183">
        <f>IF(ISNUMBER(SA!M56),SA!M56*1000000/S$6,"")</f>
        <v>1.1075168926586154</v>
      </c>
      <c r="T57" s="184">
        <f>IF(ISNUMBER(SA!N56),SA!N56*1000000/T$6,"")</f>
        <v>0.34344611420848625</v>
      </c>
      <c r="U57" s="183" t="str">
        <f>IF(ISNUMBER(TAS!L56),TAS!L56*1000000/R$6,"")</f>
        <v/>
      </c>
      <c r="V57" s="183" t="str">
        <f>IF(ISNUMBER(TAS!M56),TAS!M56*1000000/S$6,"")</f>
        <v/>
      </c>
      <c r="W57" s="184">
        <f>IF(ISNUMBER(TAS!N56),TAS!N56*1000000/T$6,"")</f>
        <v>0</v>
      </c>
      <c r="X57" s="183">
        <f>IF(ISNUMBER(Vic!L56),Vic!L56*1000000/X$6,"")</f>
        <v>0.35968518913506142</v>
      </c>
      <c r="Y57" s="183">
        <f>IF(ISNUMBER(Vic!M56),Vic!M56*1000000/Y$6,"")</f>
        <v>0.7127853012266322</v>
      </c>
      <c r="Z57" s="184">
        <f>IF(ISNUMBER(Vic!N56),Vic!N56*1000000/Z$6,"")</f>
        <v>4.4192425842457892</v>
      </c>
      <c r="AA57" s="182">
        <f>IF(ISNUMBER(WA!M56),WA!M56*1000000/AA$6,"")</f>
        <v>50.042029807860125</v>
      </c>
      <c r="AB57" s="183">
        <f>IF(ISNUMBER(WA!N56),WA!N56*1000000/AB$6,"")</f>
        <v>76.684946961485565</v>
      </c>
      <c r="AC57" s="184">
        <f>IF(ISNUMBER(WA!O56),WA!O56*1000000/AC$6,"")</f>
        <v>38.135641499130408</v>
      </c>
      <c r="AD57" s="182">
        <f t="shared" si="1"/>
        <v>21.907561265548573</v>
      </c>
      <c r="AE57" s="244">
        <f t="shared" si="2"/>
        <v>24.342921128462198</v>
      </c>
    </row>
    <row r="58" spans="2:31">
      <c r="B58" s="706"/>
      <c r="C58" s="701"/>
      <c r="D58" s="190" t="s">
        <v>120</v>
      </c>
      <c r="E58" s="191" t="s">
        <v>119</v>
      </c>
      <c r="F58" s="182">
        <f>IF(ISNUMBER(ACT!L57),ACT!L57*1000000/F$6,"")</f>
        <v>0</v>
      </c>
      <c r="G58" s="183">
        <f>IF(ISNUMBER(ACT!M57),ACT!M57*1000000/G$6,"")</f>
        <v>0</v>
      </c>
      <c r="H58" s="184">
        <f>IF(ISNUMBER(ACT!N57),ACT!N57*1000000/H$6,"")</f>
        <v>0</v>
      </c>
      <c r="I58" s="183">
        <f>IF(ISNUMBER(NSW!L57),NSW!L57*1000000/F$6,"")</f>
        <v>0</v>
      </c>
      <c r="J58" s="183">
        <f>IF(ISNUMBER(NSW!M57),NSW!M57*1000000/G$6,"")</f>
        <v>0</v>
      </c>
      <c r="K58" s="184">
        <f>IF(ISNUMBER(NSW!N57),NSW!N57*1000000/H$6,"")</f>
        <v>0</v>
      </c>
      <c r="L58" s="183"/>
      <c r="M58" s="183"/>
      <c r="N58" s="184"/>
      <c r="O58" s="182" t="str">
        <f>IF(ISNUMBER(Qld!L56),Qld!L56*1000000/O$6,"")</f>
        <v/>
      </c>
      <c r="P58" s="183">
        <f>IF(ISNUMBER(Qld!M56),Qld!M56*1000000/P$6,"")</f>
        <v>2.6397111100161199</v>
      </c>
      <c r="Q58" s="184">
        <f>IF(ISNUMBER(Qld!N56),Qld!N56*1000000/Q$6,"")</f>
        <v>2.6125042289912206</v>
      </c>
      <c r="R58" s="182" t="str">
        <f>IF(ISNUMBER(SA!L57),SA!L57*1000000/R$6,"")</f>
        <v/>
      </c>
      <c r="S58" s="183" t="str">
        <f>IF(ISNUMBER(SA!M57),SA!M57*1000000/S$6,"")</f>
        <v/>
      </c>
      <c r="T58" s="184" t="str">
        <f>IF(ISNUMBER(SA!N57),SA!N57*1000000/T$6,"")</f>
        <v/>
      </c>
      <c r="U58" s="183" t="str">
        <f>IF(ISNUMBER(TAS!L57),TAS!L57*1000000/R$6,"")</f>
        <v/>
      </c>
      <c r="V58" s="183" t="str">
        <f>IF(ISNUMBER(TAS!M57),TAS!M57*1000000/S$6,"")</f>
        <v/>
      </c>
      <c r="W58" s="184" t="str">
        <f>IF(ISNUMBER(TAS!N57),TAS!N57*1000000/T$6,"")</f>
        <v/>
      </c>
      <c r="X58" s="183" t="str">
        <f>IF(ISNUMBER(Vic!L57),Vic!L57*1000000/X$6,"")</f>
        <v/>
      </c>
      <c r="Y58" s="183" t="str">
        <f>IF(ISNUMBER(Vic!M57),Vic!M57*1000000/Y$6,"")</f>
        <v/>
      </c>
      <c r="Z58" s="184" t="str">
        <f>IF(ISNUMBER(Vic!N57),Vic!N57*1000000/Z$6,"")</f>
        <v/>
      </c>
      <c r="AA58" s="182" t="str">
        <f>IF(ISNUMBER(WA!M57),WA!M57*1000000/AA$6,"")</f>
        <v/>
      </c>
      <c r="AB58" s="183" t="str">
        <f>IF(ISNUMBER(WA!N57),WA!N57*1000000/AB$6,"")</f>
        <v/>
      </c>
      <c r="AC58" s="184" t="str">
        <f>IF(ISNUMBER(WA!O57),WA!O57*1000000/AC$6,"")</f>
        <v/>
      </c>
      <c r="AD58" s="182">
        <f t="shared" si="1"/>
        <v>0.65652691737591762</v>
      </c>
      <c r="AE58" s="244">
        <v>1</v>
      </c>
    </row>
    <row r="59" spans="2:31">
      <c r="B59" s="706"/>
      <c r="C59" s="701"/>
      <c r="D59" s="190" t="s">
        <v>122</v>
      </c>
      <c r="E59" s="191" t="s">
        <v>121</v>
      </c>
      <c r="F59" s="182">
        <f>IF(ISNUMBER(ACT!L58),ACT!L58*1000000/F$6,"")</f>
        <v>0</v>
      </c>
      <c r="G59" s="183">
        <f>IF(ISNUMBER(ACT!M58),ACT!M58*1000000/G$6,"")</f>
        <v>0</v>
      </c>
      <c r="H59" s="184">
        <f>IF(ISNUMBER(ACT!N58),ACT!N58*1000000/H$6,"")</f>
        <v>0</v>
      </c>
      <c r="I59" s="183">
        <f>IF(ISNUMBER(NSW!L58),NSW!L58*1000000/F$6,"")</f>
        <v>0</v>
      </c>
      <c r="J59" s="183">
        <f>IF(ISNUMBER(NSW!M58),NSW!M58*1000000/G$6,"")</f>
        <v>0</v>
      </c>
      <c r="K59" s="184">
        <f>IF(ISNUMBER(NSW!N58),NSW!N58*1000000/H$6,"")</f>
        <v>0</v>
      </c>
      <c r="L59" s="183"/>
      <c r="M59" s="183"/>
      <c r="N59" s="184"/>
      <c r="O59" s="182" t="str">
        <f>IF(ISNUMBER(Qld!L57),Qld!L57*1000000/O$6,"")</f>
        <v/>
      </c>
      <c r="P59" s="183">
        <f>IF(ISNUMBER(Qld!M57),Qld!M57*1000000/P$6,"")</f>
        <v>0</v>
      </c>
      <c r="Q59" s="184">
        <f>IF(ISNUMBER(Qld!N57),Qld!N57*1000000/Q$6,"")</f>
        <v>0</v>
      </c>
      <c r="R59" s="182" t="str">
        <f>IF(ISNUMBER(SA!L58),SA!L58*1000000/R$6,"")</f>
        <v/>
      </c>
      <c r="S59" s="183" t="str">
        <f>IF(ISNUMBER(SA!M58),SA!M58*1000000/S$6,"")</f>
        <v/>
      </c>
      <c r="T59" s="184" t="str">
        <f>IF(ISNUMBER(SA!N58),SA!N58*1000000/T$6,"")</f>
        <v/>
      </c>
      <c r="U59" s="183" t="str">
        <f>IF(ISNUMBER(TAS!L58),TAS!L58*1000000/R$6,"")</f>
        <v/>
      </c>
      <c r="V59" s="183" t="str">
        <f>IF(ISNUMBER(TAS!M58),TAS!M58*1000000/S$6,"")</f>
        <v/>
      </c>
      <c r="W59" s="184" t="str">
        <f>IF(ISNUMBER(TAS!N58),TAS!N58*1000000/T$6,"")</f>
        <v/>
      </c>
      <c r="X59" s="183" t="str">
        <f>IF(ISNUMBER(Vic!L58),Vic!L58*1000000/X$6,"")</f>
        <v/>
      </c>
      <c r="Y59" s="183" t="str">
        <f>IF(ISNUMBER(Vic!M58),Vic!M58*1000000/Y$6,"")</f>
        <v/>
      </c>
      <c r="Z59" s="184" t="str">
        <f>IF(ISNUMBER(Vic!N58),Vic!N58*1000000/Z$6,"")</f>
        <v/>
      </c>
      <c r="AA59" s="182" t="str">
        <f>IF(ISNUMBER(WA!M58),WA!M58*1000000/AA$6,"")</f>
        <v/>
      </c>
      <c r="AB59" s="183" t="str">
        <f>IF(ISNUMBER(WA!N58),WA!N58*1000000/AB$6,"")</f>
        <v/>
      </c>
      <c r="AC59" s="184" t="str">
        <f>IF(ISNUMBER(WA!O58),WA!O58*1000000/AC$6,"")</f>
        <v/>
      </c>
      <c r="AD59" s="182">
        <f t="shared" si="1"/>
        <v>0</v>
      </c>
      <c r="AE59" s="244">
        <f t="shared" ref="AE59:AE80" si="3">SUMPRODUCT(F59:AC59,F$6:AC$6)/SUMPRODUCT(--ISNUMBER(F59:AC59),F$6:AC$6)</f>
        <v>0</v>
      </c>
    </row>
    <row r="60" spans="2:31">
      <c r="B60" s="706"/>
      <c r="C60" s="701"/>
      <c r="D60" s="190" t="s">
        <v>124</v>
      </c>
      <c r="E60" s="191" t="s">
        <v>123</v>
      </c>
      <c r="F60" s="182">
        <f>IF(ISNUMBER(ACT!L59),ACT!L59*1000000/F$6,"")</f>
        <v>0</v>
      </c>
      <c r="G60" s="183">
        <f>IF(ISNUMBER(ACT!M59),ACT!M59*1000000/G$6,"")</f>
        <v>0</v>
      </c>
      <c r="H60" s="184">
        <f>IF(ISNUMBER(ACT!N59),ACT!N59*1000000/H$6,"")</f>
        <v>0</v>
      </c>
      <c r="I60" s="183">
        <f>IF(ISNUMBER(NSW!L59),NSW!L59*1000000/F$6,"")</f>
        <v>0</v>
      </c>
      <c r="J60" s="183">
        <f>IF(ISNUMBER(NSW!M59),NSW!M59*1000000/G$6,"")</f>
        <v>0</v>
      </c>
      <c r="K60" s="184">
        <f>IF(ISNUMBER(NSW!N59),NSW!N59*1000000/H$6,"")</f>
        <v>0</v>
      </c>
      <c r="L60" s="183"/>
      <c r="M60" s="183"/>
      <c r="N60" s="184"/>
      <c r="O60" s="182" t="str">
        <f>IF(ISNUMBER(Qld!L58),Qld!L58*1000000/O$6,"")</f>
        <v/>
      </c>
      <c r="P60" s="183">
        <f>IF(ISNUMBER(Qld!M58),Qld!M58*1000000/P$6,"")</f>
        <v>0</v>
      </c>
      <c r="Q60" s="184">
        <f>IF(ISNUMBER(Qld!N58),Qld!N58*1000000/Q$6,"")</f>
        <v>0</v>
      </c>
      <c r="R60" s="182" t="str">
        <f>IF(ISNUMBER(SA!L59),SA!L59*1000000/R$6,"")</f>
        <v/>
      </c>
      <c r="S60" s="183" t="str">
        <f>IF(ISNUMBER(SA!M59),SA!M59*1000000/S$6,"")</f>
        <v/>
      </c>
      <c r="T60" s="184" t="str">
        <f>IF(ISNUMBER(SA!N59),SA!N59*1000000/T$6,"")</f>
        <v/>
      </c>
      <c r="U60" s="183" t="str">
        <f>IF(ISNUMBER(TAS!L59),TAS!L59*1000000/R$6,"")</f>
        <v/>
      </c>
      <c r="V60" s="183" t="str">
        <f>IF(ISNUMBER(TAS!M59),TAS!M59*1000000/S$6,"")</f>
        <v/>
      </c>
      <c r="W60" s="184" t="str">
        <f>IF(ISNUMBER(TAS!N59),TAS!N59*1000000/T$6,"")</f>
        <v/>
      </c>
      <c r="X60" s="183" t="str">
        <f>IF(ISNUMBER(Vic!L59),Vic!L59*1000000/X$6,"")</f>
        <v/>
      </c>
      <c r="Y60" s="183" t="str">
        <f>IF(ISNUMBER(Vic!M59),Vic!M59*1000000/Y$6,"")</f>
        <v/>
      </c>
      <c r="Z60" s="184" t="str">
        <f>IF(ISNUMBER(Vic!N59),Vic!N59*1000000/Z$6,"")</f>
        <v/>
      </c>
      <c r="AA60" s="182">
        <f>IF(ISNUMBER(WA!M59),WA!M59*1000000/AA$6,"")</f>
        <v>0.6239128950148517</v>
      </c>
      <c r="AB60" s="183">
        <f>IF(ISNUMBER(WA!N59),WA!N59*1000000/AB$6,"")</f>
        <v>0</v>
      </c>
      <c r="AC60" s="184">
        <f>IF(ISNUMBER(WA!O59),WA!O59*1000000/AC$6,"")</f>
        <v>0</v>
      </c>
      <c r="AD60" s="182">
        <f t="shared" si="1"/>
        <v>5.6719354092259248E-2</v>
      </c>
      <c r="AE60" s="244">
        <f t="shared" si="3"/>
        <v>3.7598468929374705E-2</v>
      </c>
    </row>
    <row r="61" spans="2:31">
      <c r="B61" s="706"/>
      <c r="C61" s="701"/>
      <c r="D61" s="190" t="s">
        <v>58</v>
      </c>
      <c r="E61" s="191" t="s">
        <v>136</v>
      </c>
      <c r="F61" s="182">
        <f>IF(ISNUMBER(ACT!L60),ACT!L60*1000000/F$6,"")</f>
        <v>0</v>
      </c>
      <c r="G61" s="183">
        <f>IF(ISNUMBER(ACT!M60),ACT!M60*1000000/G$6,"")</f>
        <v>0</v>
      </c>
      <c r="H61" s="184">
        <f>IF(ISNUMBER(ACT!N60),ACT!N60*1000000/H$6,"")</f>
        <v>0</v>
      </c>
      <c r="I61" s="183">
        <f>IF(ISNUMBER(NSW!L60),NSW!L60*1000000/F$6,"")</f>
        <v>234.29168448575464</v>
      </c>
      <c r="J61" s="183">
        <f>IF(ISNUMBER(NSW!M60),NSW!M60*1000000/G$6,"")</f>
        <v>107.56975309798213</v>
      </c>
      <c r="K61" s="184">
        <f>IF(ISNUMBER(NSW!N60),NSW!N60*1000000/H$6,"")</f>
        <v>109.59740001326524</v>
      </c>
      <c r="L61" s="183"/>
      <c r="M61" s="183"/>
      <c r="N61" s="184"/>
      <c r="O61" s="182" t="str">
        <f>IF(ISNUMBER(Qld!L59),Qld!L59*1000000/O$6,"")</f>
        <v/>
      </c>
      <c r="P61" s="183">
        <f>IF(ISNUMBER(Qld!M59),Qld!M59*1000000/P$6,"")</f>
        <v>0</v>
      </c>
      <c r="Q61" s="184">
        <f>IF(ISNUMBER(Qld!N59),Qld!N59*1000000/Q$6,"")</f>
        <v>0</v>
      </c>
      <c r="R61" s="182" t="str">
        <f>IF(ISNUMBER(SA!L60),SA!L60*1000000/R$6,"")</f>
        <v/>
      </c>
      <c r="S61" s="183" t="str">
        <f>IF(ISNUMBER(SA!M60),SA!M60*1000000/S$6,"")</f>
        <v/>
      </c>
      <c r="T61" s="184">
        <f>IF(ISNUMBER(SA!N60),SA!N60*1000000/T$6,"")</f>
        <v>1.4701903836293095</v>
      </c>
      <c r="U61" s="183" t="str">
        <f>IF(ISNUMBER(TAS!L60),TAS!L60*1000000/R$6,"")</f>
        <v/>
      </c>
      <c r="V61" s="183" t="str">
        <f>IF(ISNUMBER(TAS!M60),TAS!M60*1000000/S$6,"")</f>
        <v/>
      </c>
      <c r="W61" s="184" t="str">
        <f>IF(ISNUMBER(TAS!N60),TAS!N60*1000000/T$6,"")</f>
        <v/>
      </c>
      <c r="X61" s="183">
        <f>IF(ISNUMBER(Vic!L60),Vic!L60*1000000/X$6,"")</f>
        <v>1.0790555674051843</v>
      </c>
      <c r="Y61" s="183">
        <f>IF(ISNUMBER(Vic!M60),Vic!M60*1000000/Y$6,"")</f>
        <v>3.0293375302131871</v>
      </c>
      <c r="Z61" s="184">
        <f>IF(ISNUMBER(Vic!N60),Vic!N60*1000000/Z$6,"")</f>
        <v>1.0606182202189893</v>
      </c>
      <c r="AA61" s="182">
        <f>IF(ISNUMBER(WA!M60),WA!M60*1000000/AA$6,"")</f>
        <v>7.2255858246990252</v>
      </c>
      <c r="AB61" s="183">
        <f>IF(ISNUMBER(WA!N60),WA!N60*1000000/AB$6,"")</f>
        <v>0.42007016620293397</v>
      </c>
      <c r="AC61" s="184">
        <f>IF(ISNUMBER(WA!O60),WA!O60*1000000/AC$6,"")</f>
        <v>12.952303133537717</v>
      </c>
      <c r="AD61" s="182">
        <f t="shared" si="1"/>
        <v>31.913066561527227</v>
      </c>
      <c r="AE61" s="244">
        <f t="shared" si="3"/>
        <v>58.167685420044421</v>
      </c>
    </row>
    <row r="62" spans="2:31">
      <c r="B62" s="706"/>
      <c r="C62" s="701"/>
      <c r="D62" s="190" t="s">
        <v>59</v>
      </c>
      <c r="E62" s="191" t="s">
        <v>125</v>
      </c>
      <c r="F62" s="182">
        <f>IF(ISNUMBER(ACT!L61),ACT!L61*1000000/F$6,"")</f>
        <v>0</v>
      </c>
      <c r="G62" s="183">
        <f>IF(ISNUMBER(ACT!M61),ACT!M61*1000000/G$6,"")</f>
        <v>0</v>
      </c>
      <c r="H62" s="184">
        <f>IF(ISNUMBER(ACT!N61),ACT!N61*1000000/H$6,"")</f>
        <v>0</v>
      </c>
      <c r="I62" s="183">
        <f>IF(ISNUMBER(NSW!L61),NSW!L61*1000000/F$6,"")</f>
        <v>0</v>
      </c>
      <c r="J62" s="183">
        <f>IF(ISNUMBER(NSW!M61),NSW!M61*1000000/G$6,"")</f>
        <v>0</v>
      </c>
      <c r="K62" s="184">
        <f>IF(ISNUMBER(NSW!N61),NSW!N61*1000000/H$6,"")</f>
        <v>0</v>
      </c>
      <c r="L62" s="183"/>
      <c r="M62" s="183"/>
      <c r="N62" s="184"/>
      <c r="O62" s="182" t="str">
        <f>IF(ISNUMBER(Qld!L60),Qld!L60*1000000/O$6,"")</f>
        <v/>
      </c>
      <c r="P62" s="183">
        <f>IF(ISNUMBER(Qld!M60),Qld!M60*1000000/P$6,"")</f>
        <v>5.2794222200322398</v>
      </c>
      <c r="Q62" s="184">
        <f>IF(ISNUMBER(Qld!N60),Qld!N60*1000000/Q$6,"")</f>
        <v>5.2250084579824412</v>
      </c>
      <c r="R62" s="182">
        <f>IF(ISNUMBER(SA!L61),SA!L61*1000000/R$6,"")</f>
        <v>3.3469788647412817</v>
      </c>
      <c r="S62" s="183" t="str">
        <f>IF(ISNUMBER(SA!M61),SA!M61*1000000/S$6,"")</f>
        <v/>
      </c>
      <c r="T62" s="184">
        <f>IF(ISNUMBER(SA!N61),SA!N61*1000000/T$6,"")</f>
        <v>1447.5169147211247</v>
      </c>
      <c r="U62" s="183" t="str">
        <f>IF(ISNUMBER(TAS!L61),TAS!L61*1000000/R$6,"")</f>
        <v/>
      </c>
      <c r="V62" s="183" t="str">
        <f>IF(ISNUMBER(TAS!M61),TAS!M61*1000000/S$6,"")</f>
        <v/>
      </c>
      <c r="W62" s="184">
        <f>IF(ISNUMBER(TAS!N61),TAS!N61*1000000/T$6,"")</f>
        <v>0</v>
      </c>
      <c r="X62" s="183">
        <f>IF(ISNUMBER(Vic!L61),Vic!L61*1000000/X$6,"")</f>
        <v>1.6185833511077765</v>
      </c>
      <c r="Y62" s="183">
        <f>IF(ISNUMBER(Vic!M61),Vic!M61*1000000/Y$6,"")</f>
        <v>3.3857301808265032</v>
      </c>
      <c r="Z62" s="184">
        <f>IF(ISNUMBER(Vic!N61),Vic!N61*1000000/Z$6,"")</f>
        <v>13.61126715947703</v>
      </c>
      <c r="AA62" s="182" t="str">
        <f>IF(ISNUMBER(WA!M61),WA!M61*1000000/AA$6,"")</f>
        <v/>
      </c>
      <c r="AB62" s="183" t="str">
        <f>IF(ISNUMBER(WA!N61),WA!N61*1000000/AB$6,"")</f>
        <v/>
      </c>
      <c r="AC62" s="184" t="str">
        <f>IF(ISNUMBER(WA!O61),WA!O61*1000000/AC$6,"")</f>
        <v/>
      </c>
      <c r="AD62" s="182">
        <f t="shared" si="1"/>
        <v>105.71313606823516</v>
      </c>
      <c r="AE62" s="339">
        <f t="shared" si="3"/>
        <v>48.536278312694762</v>
      </c>
    </row>
    <row r="63" spans="2:31" ht="25.5">
      <c r="B63" s="706"/>
      <c r="C63" s="701"/>
      <c r="D63" s="190" t="s">
        <v>60</v>
      </c>
      <c r="E63" s="191" t="s">
        <v>163</v>
      </c>
      <c r="F63" s="182">
        <f>IF(ISNUMBER(ACT!L62),ACT!L62*1000000/F$6,"")</f>
        <v>0</v>
      </c>
      <c r="G63" s="183">
        <f>IF(ISNUMBER(ACT!M62),ACT!M62*1000000/G$6,"")</f>
        <v>0</v>
      </c>
      <c r="H63" s="184">
        <f>IF(ISNUMBER(ACT!N62),ACT!N62*1000000/H$6,"")</f>
        <v>0</v>
      </c>
      <c r="I63" s="183">
        <f>IF(ISNUMBER(NSW!L62),NSW!L62*1000000/F$6,"")</f>
        <v>17415.726991722921</v>
      </c>
      <c r="J63" s="183">
        <f>IF(ISNUMBER(NSW!M62),NSW!M62*1000000/G$6,"")</f>
        <v>15442.735161662355</v>
      </c>
      <c r="K63" s="184">
        <f>IF(ISNUMBER(NSW!N62),NSW!N62*1000000/H$6,"")</f>
        <v>11393.752072693507</v>
      </c>
      <c r="L63" s="183"/>
      <c r="M63" s="183"/>
      <c r="N63" s="184"/>
      <c r="O63" s="182" t="str">
        <f>IF(ISNUMBER(Qld!L61),Qld!L61*1000000/O$6,"")</f>
        <v/>
      </c>
      <c r="P63" s="183">
        <f>IF(ISNUMBER(Qld!M61),Qld!M61*1000000/P$6,"")</f>
        <v>39.595666650241796</v>
      </c>
      <c r="Q63" s="184">
        <f>IF(ISNUMBER(Qld!N61),Qld!N61*1000000/Q$6,"")</f>
        <v>39.187563434868309</v>
      </c>
      <c r="R63" s="182">
        <f>IF(ISNUMBER(SA!L62),SA!L62*1000000/R$6,"")</f>
        <v>0.98583741106925016</v>
      </c>
      <c r="S63" s="183">
        <f>IF(ISNUMBER(SA!M62),SA!M62*1000000/S$6,"")</f>
        <v>7.7102542144648964</v>
      </c>
      <c r="T63" s="184">
        <f>IF(ISNUMBER(SA!N62),SA!N62*1000000/T$6,"")</f>
        <v>3.9948205915829189</v>
      </c>
      <c r="U63" s="183" t="str">
        <f>IF(ISNUMBER(TAS!L62),TAS!L62*1000000/R$6,"")</f>
        <v/>
      </c>
      <c r="V63" s="183" t="str">
        <f>IF(ISNUMBER(TAS!M62),TAS!M62*1000000/S$6,"")</f>
        <v/>
      </c>
      <c r="W63" s="184">
        <f>IF(ISNUMBER(TAS!N62),TAS!N62*1000000/T$6,"")</f>
        <v>2.5909092826254225</v>
      </c>
      <c r="X63" s="183">
        <f>IF(ISNUMBER(Vic!L62),Vic!L62*1000000/X$6,"")</f>
        <v>68.520028530229197</v>
      </c>
      <c r="Y63" s="183">
        <f>IF(ISNUMBER(Vic!M62),Vic!M62*1000000/Y$6,"")</f>
        <v>69.496566869596649</v>
      </c>
      <c r="Z63" s="184">
        <f>IF(ISNUMBER(Vic!N62),Vic!N62*1000000/Z$6,"")</f>
        <v>31.641776903199851</v>
      </c>
      <c r="AA63" s="182">
        <f>IF(ISNUMBER(WA!M62),WA!M62*1000000/AA$6,"")</f>
        <v>175.87177072381485</v>
      </c>
      <c r="AB63" s="183">
        <f>IF(ISNUMBER(WA!N62),WA!N62*1000000/AB$6,"")</f>
        <v>69.571896767860125</v>
      </c>
      <c r="AC63" s="184">
        <f>IF(ISNUMBER(WA!O62),WA!O62*1000000/AC$6,"")</f>
        <v>42.922459529647874</v>
      </c>
      <c r="AD63" s="182">
        <f t="shared" si="1"/>
        <v>2489.1279876104436</v>
      </c>
      <c r="AE63" s="244">
        <f t="shared" si="3"/>
        <v>5257.5501312550741</v>
      </c>
    </row>
    <row r="64" spans="2:31">
      <c r="B64" s="707"/>
      <c r="C64" s="652"/>
      <c r="D64" s="192" t="s">
        <v>61</v>
      </c>
      <c r="E64" s="193" t="s">
        <v>126</v>
      </c>
      <c r="F64" s="185">
        <f>IF(ISNUMBER(ACT!L63),ACT!L63*1000000/F$6,"")</f>
        <v>0</v>
      </c>
      <c r="G64" s="186">
        <f>IF(ISNUMBER(ACT!M63),ACT!M63*1000000/G$6,"")</f>
        <v>0</v>
      </c>
      <c r="H64" s="187">
        <f>IF(ISNUMBER(ACT!N63),ACT!N63*1000000/H$6,"")</f>
        <v>0</v>
      </c>
      <c r="I64" s="186">
        <f>IF(ISNUMBER(NSW!L63),NSW!L63*1000000/F$6,"")</f>
        <v>0</v>
      </c>
      <c r="J64" s="186">
        <f>IF(ISNUMBER(NSW!M63),NSW!M63*1000000/G$6,"")</f>
        <v>0</v>
      </c>
      <c r="K64" s="187">
        <f>IF(ISNUMBER(NSW!N63),NSW!N63*1000000/H$6,"")</f>
        <v>0</v>
      </c>
      <c r="L64" s="186"/>
      <c r="M64" s="186"/>
      <c r="N64" s="187"/>
      <c r="O64" s="185" t="str">
        <f>IF(ISNUMBER(Qld!L62),Qld!L62*1000000/O$6,"")</f>
        <v/>
      </c>
      <c r="P64" s="186">
        <f>IF(ISNUMBER(Qld!M62),Qld!M62*1000000/P$6,"")</f>
        <v>212.49674435629765</v>
      </c>
      <c r="Q64" s="187">
        <f>IF(ISNUMBER(Qld!N62),Qld!N62*1000000/Q$6,"")</f>
        <v>210.30659043379327</v>
      </c>
      <c r="R64" s="185">
        <f>IF(ISNUMBER(SA!L63),SA!L63*1000000/R$6,"")</f>
        <v>5.4647036737048564</v>
      </c>
      <c r="S64" s="186" t="str">
        <f>IF(ISNUMBER(SA!M63),SA!M63*1000000/S$6,"")</f>
        <v/>
      </c>
      <c r="T64" s="187">
        <f>IF(ISNUMBER(SA!N63),SA!N63*1000000/T$6,"")</f>
        <v>10.158774536061541</v>
      </c>
      <c r="U64" s="186" t="str">
        <f>IF(ISNUMBER(TAS!L63),TAS!L63*1000000/R$6,"")</f>
        <v/>
      </c>
      <c r="V64" s="186" t="str">
        <f>IF(ISNUMBER(TAS!M63),TAS!M63*1000000/S$6,"")</f>
        <v/>
      </c>
      <c r="W64" s="187" t="str">
        <f>IF(ISNUMBER(TAS!N63),TAS!N63*1000000/T$6,"")</f>
        <v/>
      </c>
      <c r="X64" s="186">
        <f>IF(ISNUMBER(Vic!L63),Vic!L63*1000000/X$6,"")</f>
        <v>0</v>
      </c>
      <c r="Y64" s="186">
        <f>IF(ISNUMBER(Vic!M63),Vic!M63*1000000/Y$6,"")</f>
        <v>1.4255706024532644</v>
      </c>
      <c r="Z64" s="187">
        <f>IF(ISNUMBER(Vic!N63),Vic!N63*1000000/Z$6,"")</f>
        <v>3.712163770766463</v>
      </c>
      <c r="AA64" s="185">
        <f>IF(ISNUMBER(WA!M63),WA!M63*1000000/AA$6,"")</f>
        <v>4.9322843727525436</v>
      </c>
      <c r="AB64" s="186">
        <f>IF(ISNUMBER(WA!N63),WA!N63*1000000/AB$6,"")</f>
        <v>3.2695116384267774E-2</v>
      </c>
      <c r="AC64" s="187">
        <f>IF(ISNUMBER(WA!O63),WA!O63*1000000/AC$6,"")</f>
        <v>2.5900537054655222</v>
      </c>
      <c r="AD64" s="185">
        <f t="shared" si="1"/>
        <v>28.194973785479959</v>
      </c>
      <c r="AE64" s="244">
        <f t="shared" si="3"/>
        <v>33.699752574610208</v>
      </c>
    </row>
    <row r="65" spans="2:31">
      <c r="B65" s="705" t="s">
        <v>62</v>
      </c>
      <c r="C65" s="651" t="s">
        <v>164</v>
      </c>
      <c r="D65" s="190" t="s">
        <v>63</v>
      </c>
      <c r="E65" s="191" t="s">
        <v>165</v>
      </c>
      <c r="F65" s="182">
        <f>IF(ISNUMBER(ACT!L64),ACT!L64*1000000/F$6,"")</f>
        <v>13.262814856517997</v>
      </c>
      <c r="G65" s="183">
        <f>IF(ISNUMBER(ACT!M64),ACT!M64*1000000/G$6,"")</f>
        <v>11.535651880731367</v>
      </c>
      <c r="H65" s="184">
        <f>IF(ISNUMBER(ACT!N64),ACT!N64*1000000/H$6,"")</f>
        <v>18.59786429661073</v>
      </c>
      <c r="I65" s="183" t="str">
        <f>IF(ISNUMBER(NSW!L64),NSW!L64*1000000/F$6,"")</f>
        <v/>
      </c>
      <c r="J65" s="183" t="str">
        <f>IF(ISNUMBER(NSW!M64),NSW!M64*1000000/G$6,"")</f>
        <v/>
      </c>
      <c r="K65" s="184" t="str">
        <f>IF(ISNUMBER(NSW!N64),NSW!N64*1000000/H$6,"")</f>
        <v/>
      </c>
      <c r="L65" s="183"/>
      <c r="M65" s="183"/>
      <c r="N65" s="184"/>
      <c r="O65" s="182" t="str">
        <f>IF(ISNUMBER(Qld!L63),Qld!L63*1000000/O$6,"")</f>
        <v/>
      </c>
      <c r="P65" s="183">
        <f>IF(ISNUMBER(Qld!M63),Qld!M63*1000000/P$6,"")</f>
        <v>0</v>
      </c>
      <c r="Q65" s="184">
        <f>IF(ISNUMBER(Qld!N63),Qld!N63*1000000/Q$6,"")</f>
        <v>0</v>
      </c>
      <c r="R65" s="182">
        <f>IF(ISNUMBER(SA!L64),SA!L64*1000000/R$6,"")</f>
        <v>107.40759447760658</v>
      </c>
      <c r="S65" s="183">
        <f>IF(ISNUMBER(SA!M64),SA!M64*1000000/S$6,"")</f>
        <v>117.8385869779011</v>
      </c>
      <c r="T65" s="184">
        <f>IF(ISNUMBER(SA!N64),SA!N64*1000000/T$6,"")</f>
        <v>117.60920531992005</v>
      </c>
      <c r="U65" s="183" t="str">
        <f>IF(ISNUMBER(TAS!L64),TAS!L64*1000000/R$6,"")</f>
        <v/>
      </c>
      <c r="V65" s="183" t="str">
        <f>IF(ISNUMBER(TAS!M64),TAS!M64*1000000/S$6,"")</f>
        <v/>
      </c>
      <c r="W65" s="184">
        <f>IF(ISNUMBER(TAS!N64),TAS!N64*1000000/T$6,"")</f>
        <v>4.2177592972971993</v>
      </c>
      <c r="X65" s="183">
        <f>IF(ISNUMBER(Vic!L64),Vic!L64*1000000/X$6,"")</f>
        <v>1658.6882496963358</v>
      </c>
      <c r="Y65" s="183">
        <f>IF(ISNUMBER(Vic!M64),Vic!M64*1000000/Y$6,"")</f>
        <v>1778.9339155363673</v>
      </c>
      <c r="Z65" s="184">
        <f>IF(ISNUMBER(Vic!N64),Vic!N64*1000000/Z$6,"")</f>
        <v>2012.5230728655324</v>
      </c>
      <c r="AA65" s="182">
        <f>IF(ISNUMBER(WA!M64),WA!M64*1000000/AA$6,"")</f>
        <v>764.06986812673529</v>
      </c>
      <c r="AB65" s="183">
        <f>IF(ISNUMBER(WA!N64),WA!N64*1000000/AB$6,"")</f>
        <v>581.10396095127066</v>
      </c>
      <c r="AC65" s="184">
        <f>IF(ISNUMBER(WA!O64),WA!O64*1000000/AC$6,"")</f>
        <v>754.86779535767971</v>
      </c>
      <c r="AD65" s="182">
        <f t="shared" si="1"/>
        <v>529.37708930936708</v>
      </c>
      <c r="AE65" s="339">
        <f t="shared" si="3"/>
        <v>910.69151467545066</v>
      </c>
    </row>
    <row r="66" spans="2:31">
      <c r="B66" s="706"/>
      <c r="C66" s="701"/>
      <c r="D66" s="190" t="s">
        <v>64</v>
      </c>
      <c r="E66" s="191" t="s">
        <v>127</v>
      </c>
      <c r="F66" s="182">
        <f>IF(ISNUMBER(ACT!L65),ACT!L65*1000000/F$6,"")</f>
        <v>190.71386424290981</v>
      </c>
      <c r="G66" s="183">
        <f>IF(ISNUMBER(ACT!M65),ACT!M65*1000000/G$6,"")</f>
        <v>530.46337945631785</v>
      </c>
      <c r="H66" s="184">
        <f>IF(ISNUMBER(ACT!N65),ACT!N65*1000000/H$6,"")</f>
        <v>17.032566160376732</v>
      </c>
      <c r="I66" s="183" t="str">
        <f>IF(ISNUMBER(NSW!L65),NSW!L65*1000000/F$6,"")</f>
        <v/>
      </c>
      <c r="J66" s="183" t="str">
        <f>IF(ISNUMBER(NSW!M65),NSW!M65*1000000/G$6,"")</f>
        <v/>
      </c>
      <c r="K66" s="184" t="str">
        <f>IF(ISNUMBER(NSW!N65),NSW!N65*1000000/H$6,"")</f>
        <v/>
      </c>
      <c r="L66" s="183"/>
      <c r="M66" s="183"/>
      <c r="N66" s="184"/>
      <c r="O66" s="182" t="str">
        <f>IF(ISNUMBER(Qld!L64),Qld!L64*1000000/O$6,"")</f>
        <v/>
      </c>
      <c r="P66" s="183" t="str">
        <f>IF(ISNUMBER(Qld!M64),Qld!M64*1000000/P$6,"")</f>
        <v/>
      </c>
      <c r="Q66" s="184" t="str">
        <f>IF(ISNUMBER(Qld!N64),Qld!N64*1000000/Q$6,"")</f>
        <v/>
      </c>
      <c r="R66" s="182">
        <f>IF(ISNUMBER(SA!L65),SA!L65*1000000/R$6,"")</f>
        <v>100165.21904759586</v>
      </c>
      <c r="S66" s="183">
        <f>IF(ISNUMBER(SA!M65),SA!M65*1000000/S$6,"")</f>
        <v>178963.50338458372</v>
      </c>
      <c r="T66" s="184">
        <f>IF(ISNUMBER(SA!N65),SA!N65*1000000/T$6,"")</f>
        <v>86616.007360592514</v>
      </c>
      <c r="U66" s="183" t="str">
        <f>IF(ISNUMBER(TAS!L65),TAS!L65*1000000/R$6,"")</f>
        <v/>
      </c>
      <c r="V66" s="183" t="str">
        <f>IF(ISNUMBER(TAS!M65),TAS!M65*1000000/S$6,"")</f>
        <v/>
      </c>
      <c r="W66" s="184" t="str">
        <f>IF(ISNUMBER(TAS!N65),TAS!N65*1000000/T$6,"")</f>
        <v/>
      </c>
      <c r="X66" s="183">
        <f>IF(ISNUMBER(Vic!L65),Vic!L65*1000000/X$6,"")</f>
        <v>35865.289264224382</v>
      </c>
      <c r="Y66" s="183">
        <f>IF(ISNUMBER(Vic!M65),Vic!M65*1000000/Y$6,"")</f>
        <v>30699.12833485513</v>
      </c>
      <c r="Z66" s="184">
        <f>IF(ISNUMBER(Vic!N65),Vic!N65*1000000/Z$6,"")</f>
        <v>35616.797222877249</v>
      </c>
      <c r="AA66" s="182">
        <f>IF(ISNUMBER(WA!M65),WA!M65*1000000/AA$6,"")</f>
        <v>737.20788861974449</v>
      </c>
      <c r="AB66" s="183">
        <f>IF(ISNUMBER(WA!N65),WA!N65*1000000/AB$6,"")</f>
        <v>1940.1774558481425</v>
      </c>
      <c r="AC66" s="184">
        <f>IF(ISNUMBER(WA!O65),WA!O65*1000000/AC$6,"")</f>
        <v>714.02063416234046</v>
      </c>
      <c r="AD66" s="182">
        <f t="shared" si="1"/>
        <v>39337.963366934891</v>
      </c>
      <c r="AE66" s="244">
        <f t="shared" si="3"/>
        <v>39326.599704389722</v>
      </c>
    </row>
    <row r="67" spans="2:31">
      <c r="B67" s="706"/>
      <c r="C67" s="701"/>
      <c r="D67" s="190" t="s">
        <v>65</v>
      </c>
      <c r="E67" s="191" t="s">
        <v>166</v>
      </c>
      <c r="F67" s="182">
        <f>IF(ISNUMBER(ACT!L66),ACT!L66*1000000/F$6,"")</f>
        <v>0</v>
      </c>
      <c r="G67" s="183">
        <f>IF(ISNUMBER(ACT!M66),ACT!M66*1000000/G$6,"")</f>
        <v>0</v>
      </c>
      <c r="H67" s="184">
        <f>IF(ISNUMBER(ACT!N66),ACT!N66*1000000/H$6,"")</f>
        <v>0</v>
      </c>
      <c r="I67" s="183">
        <f>IF(ISNUMBER(NSW!L66),NSW!L66*1000000/F$6,"")</f>
        <v>1242.2114796429325</v>
      </c>
      <c r="J67" s="183">
        <f>IF(ISNUMBER(NSW!M66),NSW!M66*1000000/G$6,"")</f>
        <v>1675.5728356938919</v>
      </c>
      <c r="K67" s="184">
        <f>IF(ISNUMBER(NSW!N66),NSW!N66*1000000/H$6,"")</f>
        <v>1857.5048086489355</v>
      </c>
      <c r="L67" s="183"/>
      <c r="M67" s="183"/>
      <c r="N67" s="184"/>
      <c r="O67" s="182" t="str">
        <f>IF(ISNUMBER(Qld!L65),Qld!L65*1000000/O$6,"")</f>
        <v/>
      </c>
      <c r="P67" s="183" t="str">
        <f>IF(ISNUMBER(Qld!M65),Qld!M65*1000000/P$6,"")</f>
        <v/>
      </c>
      <c r="Q67" s="184" t="str">
        <f>IF(ISNUMBER(Qld!N65),Qld!N65*1000000/Q$6,"")</f>
        <v/>
      </c>
      <c r="R67" s="182">
        <f>IF(ISNUMBER(SA!L66),SA!L66*1000000/R$6,"")</f>
        <v>16.430623517820838</v>
      </c>
      <c r="S67" s="183">
        <f>IF(ISNUMBER(SA!M66),SA!M66*1000000/S$6,"")</f>
        <v>2.2271377950730629</v>
      </c>
      <c r="T67" s="184">
        <f>IF(ISNUMBER(SA!N66),SA!N66*1000000/T$6,"")</f>
        <v>4.2177592972971995E-2</v>
      </c>
      <c r="U67" s="183" t="str">
        <f>IF(ISNUMBER(TAS!L66),TAS!L66*1000000/R$6,"")</f>
        <v/>
      </c>
      <c r="V67" s="183" t="str">
        <f>IF(ISNUMBER(TAS!M66),TAS!M66*1000000/S$6,"")</f>
        <v/>
      </c>
      <c r="W67" s="184" t="str">
        <f>IF(ISNUMBER(TAS!N66),TAS!N66*1000000/T$6,"")</f>
        <v/>
      </c>
      <c r="X67" s="183">
        <f>IF(ISNUMBER(Vic!L66),Vic!L66*1000000/X$6,"")</f>
        <v>0</v>
      </c>
      <c r="Y67" s="183">
        <f>IF(ISNUMBER(Vic!M66),Vic!M66*1000000/Y$6,"")</f>
        <v>17.463239880052491</v>
      </c>
      <c r="Z67" s="184">
        <f>IF(ISNUMBER(Vic!N66),Vic!N66*1000000/Z$6,"")</f>
        <v>87.324233464696789</v>
      </c>
      <c r="AA67" s="182">
        <f>IF(ISNUMBER(WA!M66),WA!M66*1000000/AA$6,"")</f>
        <v>42.535683180404412</v>
      </c>
      <c r="AB67" s="183">
        <f>IF(ISNUMBER(WA!N66),WA!N66*1000000/AB$6,"")</f>
        <v>16.535451645785248</v>
      </c>
      <c r="AC67" s="184">
        <f>IF(ISNUMBER(WA!O66),WA!O66*1000000/AC$6,"")</f>
        <v>28.240334196277647</v>
      </c>
      <c r="AD67" s="182">
        <f t="shared" si="1"/>
        <v>332.40586701725618</v>
      </c>
      <c r="AE67" s="244">
        <f t="shared" si="3"/>
        <v>685.52868099520299</v>
      </c>
    </row>
    <row r="68" spans="2:31">
      <c r="B68" s="706"/>
      <c r="C68" s="701"/>
      <c r="D68" s="190" t="s">
        <v>66</v>
      </c>
      <c r="E68" s="191" t="s">
        <v>173</v>
      </c>
      <c r="F68" s="182">
        <f>IF(ISNUMBER(ACT!L67),ACT!L67*1000000/F$6,"")</f>
        <v>0</v>
      </c>
      <c r="G68" s="183">
        <f>IF(ISNUMBER(ACT!M67),ACT!M67*1000000/G$6,"")</f>
        <v>0</v>
      </c>
      <c r="H68" s="184">
        <f>IF(ISNUMBER(ACT!N67),ACT!N67*1000000/H$6,"")</f>
        <v>0</v>
      </c>
      <c r="I68" s="183">
        <f>IF(ISNUMBER(NSW!L67),NSW!L67*1000000/F$6,"")</f>
        <v>0</v>
      </c>
      <c r="J68" s="183">
        <f>IF(ISNUMBER(NSW!M67),NSW!M67*1000000/G$6,"")</f>
        <v>0</v>
      </c>
      <c r="K68" s="184">
        <f>IF(ISNUMBER(NSW!N67),NSW!N67*1000000/H$6,"")</f>
        <v>0</v>
      </c>
      <c r="L68" s="183"/>
      <c r="M68" s="183"/>
      <c r="N68" s="184"/>
      <c r="O68" s="182" t="str">
        <f>IF(ISNUMBER(Qld!L66),Qld!L66*1000000/O$6,"")</f>
        <v/>
      </c>
      <c r="P68" s="183">
        <f>IF(ISNUMBER(Qld!M66),Qld!M66*1000000/P$6,"")</f>
        <v>80.951140707161002</v>
      </c>
      <c r="Q68" s="184">
        <f>IF(ISNUMBER(Qld!N66),Qld!N66*1000000/Q$6,"")</f>
        <v>58.345927780803926</v>
      </c>
      <c r="R68" s="182">
        <f>IF(ISNUMBER(SA!L67),SA!L67*1000000/R$6,"")</f>
        <v>156.21263174165219</v>
      </c>
      <c r="S68" s="183">
        <f>IF(ISNUMBER(SA!M67),SA!M67*1000000/S$6,"")</f>
        <v>139.58949250913096</v>
      </c>
      <c r="T68" s="184">
        <f>IF(ISNUMBER(SA!N67),SA!N67*1000000/T$6,"")</f>
        <v>159.74462069991907</v>
      </c>
      <c r="U68" s="183" t="str">
        <f>IF(ISNUMBER(TAS!L67),TAS!L67*1000000/R$6,"")</f>
        <v/>
      </c>
      <c r="V68" s="183" t="str">
        <f>IF(ISNUMBER(TAS!M67),TAS!M67*1000000/S$6,"")</f>
        <v/>
      </c>
      <c r="W68" s="184" t="str">
        <f>IF(ISNUMBER(TAS!N67),TAS!N67*1000000/T$6,"")</f>
        <v/>
      </c>
      <c r="X68" s="183">
        <f>IF(ISNUMBER(Vic!L67),Vic!L67*1000000/X$6,"")</f>
        <v>50.176083884341068</v>
      </c>
      <c r="Y68" s="183">
        <f>IF(ISNUMBER(Vic!M67),Vic!M67*1000000/Y$6,"")</f>
        <v>40.272369519304718</v>
      </c>
      <c r="Z68" s="184">
        <f>IF(ISNUMBER(Vic!N67),Vic!N67*1000000/Z$6,"")</f>
        <v>37.651946817774125</v>
      </c>
      <c r="AA68" s="182">
        <f>IF(ISNUMBER(WA!M67),WA!M67*1000000/AA$6,"")</f>
        <v>38.986124683090189</v>
      </c>
      <c r="AB68" s="183">
        <f>IF(ISNUMBER(WA!N67),WA!N67*1000000/AB$6,"")</f>
        <v>63.029148730912155</v>
      </c>
      <c r="AC68" s="184">
        <f>IF(ISNUMBER(WA!O67),WA!O67*1000000/AC$6,"")</f>
        <v>5.2981145711172184</v>
      </c>
      <c r="AD68" s="182">
        <f t="shared" si="1"/>
        <v>48.83868244971805</v>
      </c>
      <c r="AE68" s="244">
        <f t="shared" si="3"/>
        <v>38.664724401784426</v>
      </c>
    </row>
    <row r="69" spans="2:31">
      <c r="B69" s="706"/>
      <c r="C69" s="701"/>
      <c r="D69" s="190" t="s">
        <v>67</v>
      </c>
      <c r="E69" s="191" t="s">
        <v>174</v>
      </c>
      <c r="F69" s="182">
        <f>IF(ISNUMBER(ACT!L68),ACT!L68*1000000/F$6,"")</f>
        <v>0</v>
      </c>
      <c r="G69" s="183">
        <f>IF(ISNUMBER(ACT!M68),ACT!M68*1000000/G$6,"")</f>
        <v>0</v>
      </c>
      <c r="H69" s="184">
        <f>IF(ISNUMBER(ACT!N68),ACT!N68*1000000/H$6,"")</f>
        <v>0</v>
      </c>
      <c r="I69" s="183">
        <f>IF(ISNUMBER(NSW!L68),NSW!L68*1000000/F$6,"")</f>
        <v>16230.220812333877</v>
      </c>
      <c r="J69" s="183">
        <f>IF(ISNUMBER(NSW!M68),NSW!M68*1000000/G$6,"")</f>
        <v>13151.419144740186</v>
      </c>
      <c r="K69" s="184">
        <f>IF(ISNUMBER(NSW!N68),NSW!N68*1000000/H$6,"")</f>
        <v>19664.071101678051</v>
      </c>
      <c r="L69" s="183"/>
      <c r="M69" s="183"/>
      <c r="N69" s="184"/>
      <c r="O69" s="182" t="str">
        <f>IF(ISNUMBER(Qld!L67),Qld!L67*1000000/O$6,"")</f>
        <v/>
      </c>
      <c r="P69" s="183">
        <f>IF(ISNUMBER(Qld!M67),Qld!M67*1000000/P$6,"")</f>
        <v>525.96243867071189</v>
      </c>
      <c r="Q69" s="184">
        <f>IF(ISNUMBER(Qld!N67),Qld!N67*1000000/Q$6,"")</f>
        <v>520.54146762650078</v>
      </c>
      <c r="R69" s="182">
        <f>IF(ISNUMBER(SA!L68),SA!L68*1000000/R$6,"")</f>
        <v>27.506080852055621</v>
      </c>
      <c r="S69" s="183">
        <f>IF(ISNUMBER(SA!M68),SA!M68*1000000/S$6,"")</f>
        <v>6.7721934583879273</v>
      </c>
      <c r="T69" s="184">
        <f>IF(ISNUMBER(SA!N68),SA!N68*1000000/T$6,"")</f>
        <v>39.207085353589818</v>
      </c>
      <c r="U69" s="183" t="str">
        <f>IF(ISNUMBER(TAS!L68),TAS!L68*1000000/R$6,"")</f>
        <v/>
      </c>
      <c r="V69" s="183" t="str">
        <f>IF(ISNUMBER(TAS!M68),TAS!M68*1000000/S$6,"")</f>
        <v/>
      </c>
      <c r="W69" s="184" t="str">
        <f>IF(ISNUMBER(TAS!N68),TAS!N68*1000000/T$6,"")</f>
        <v/>
      </c>
      <c r="X69" s="183">
        <f>IF(ISNUMBER(Vic!L68),Vic!L68*1000000/X$6,"")</f>
        <v>2907.3353837787017</v>
      </c>
      <c r="Y69" s="183">
        <f>IF(ISNUMBER(Vic!M68),Vic!M68*1000000/Y$6,"")</f>
        <v>2117.6851299443242</v>
      </c>
      <c r="Z69" s="184">
        <f>IF(ISNUMBER(Vic!N68),Vic!N68*1000000/Z$6,"")</f>
        <v>2269.7229912686371</v>
      </c>
      <c r="AA69" s="182">
        <f>IF(ISNUMBER(WA!M68),WA!M68*1000000/AA$6,"")</f>
        <v>349.13996979924337</v>
      </c>
      <c r="AB69" s="183">
        <f>IF(ISNUMBER(WA!N68),WA!N68*1000000/AB$6,"")</f>
        <v>699.83689689408811</v>
      </c>
      <c r="AC69" s="184">
        <f>IF(ISNUMBER(WA!O68),WA!O68*1000000/AC$6,"")</f>
        <v>4751.144059071943</v>
      </c>
      <c r="AD69" s="182">
        <f t="shared" si="1"/>
        <v>3721.2096914982531</v>
      </c>
      <c r="AE69" s="244">
        <f t="shared" si="3"/>
        <v>6827.392546374389</v>
      </c>
    </row>
    <row r="70" spans="2:31">
      <c r="B70" s="706"/>
      <c r="C70" s="701"/>
      <c r="D70" s="190" t="s">
        <v>68</v>
      </c>
      <c r="E70" s="191" t="s">
        <v>175</v>
      </c>
      <c r="F70" s="182">
        <f>IF(ISNUMBER(ACT!L69),ACT!L69*1000000/F$6,"")</f>
        <v>0</v>
      </c>
      <c r="G70" s="183">
        <f>IF(ISNUMBER(ACT!M69),ACT!M69*1000000/G$6,"")</f>
        <v>0</v>
      </c>
      <c r="H70" s="184">
        <f>IF(ISNUMBER(ACT!N69),ACT!N69*1000000/H$6,"")</f>
        <v>0</v>
      </c>
      <c r="I70" s="183">
        <f>IF(ISNUMBER(NSW!L69),NSW!L69*1000000/F$6,"")</f>
        <v>12357.668343014286</v>
      </c>
      <c r="J70" s="183">
        <f>IF(ISNUMBER(NSW!M69),NSW!M69*1000000/G$6,"")</f>
        <v>5282.1832913668586</v>
      </c>
      <c r="K70" s="184">
        <f>IF(ISNUMBER(NSW!N69),NSW!N69*1000000/H$6,"")</f>
        <v>4314.8902301518874</v>
      </c>
      <c r="L70" s="183"/>
      <c r="M70" s="183"/>
      <c r="N70" s="184"/>
      <c r="O70" s="182" t="str">
        <f>IF(ISNUMBER(Qld!L68),Qld!L68*1000000/O$6,"")</f>
        <v/>
      </c>
      <c r="P70" s="183">
        <f>IF(ISNUMBER(Qld!M68),Qld!M68*1000000/P$6,"")</f>
        <v>1663.0179993101556</v>
      </c>
      <c r="Q70" s="184">
        <f>IF(ISNUMBER(Qld!N68),Qld!N68*1000000/Q$6,"")</f>
        <v>1645.8776642644691</v>
      </c>
      <c r="R70" s="182">
        <f>IF(ISNUMBER(SA!L69),SA!L69*1000000/R$6,"")</f>
        <v>130.7573361212653</v>
      </c>
      <c r="S70" s="183">
        <f>IF(ISNUMBER(SA!M69),SA!M69*1000000/S$6,"")</f>
        <v>156.75903034777843</v>
      </c>
      <c r="T70" s="184">
        <f>IF(ISNUMBER(SA!N69),SA!N69*1000000/T$6,"")</f>
        <v>110.75233377659976</v>
      </c>
      <c r="U70" s="183" t="str">
        <f>IF(ISNUMBER(TAS!L69),TAS!L69*1000000/R$6,"")</f>
        <v/>
      </c>
      <c r="V70" s="183" t="str">
        <f>IF(ISNUMBER(TAS!M69),TAS!M69*1000000/S$6,"")</f>
        <v/>
      </c>
      <c r="W70" s="184" t="str">
        <f>IF(ISNUMBER(TAS!N69),TAS!N69*1000000/T$6,"")</f>
        <v/>
      </c>
      <c r="X70" s="183">
        <f>IF(ISNUMBER(Vic!L69),Vic!L69*1000000/X$6,"")</f>
        <v>588.4449694249605</v>
      </c>
      <c r="Y70" s="183">
        <f>IF(ISNUMBER(Vic!M69),Vic!M69*1000000/Y$6,"")</f>
        <v>454.75702218259136</v>
      </c>
      <c r="Z70" s="184">
        <f>IF(ISNUMBER(Vic!N69),Vic!N69*1000000/Z$6,"")</f>
        <v>427.07560334151304</v>
      </c>
      <c r="AA70" s="182">
        <f>IF(ISNUMBER(WA!M69),WA!M69*1000000/AA$6,"")</f>
        <v>2.181587318717471</v>
      </c>
      <c r="AB70" s="183">
        <f>IF(ISNUMBER(WA!N69),WA!N69*1000000/AB$6,"")</f>
        <v>10.967349166874632</v>
      </c>
      <c r="AC70" s="184">
        <f>IF(ISNUMBER(WA!O69),WA!O69*1000000/AC$6,"")</f>
        <v>24.415274521277503</v>
      </c>
      <c r="AD70" s="182">
        <f t="shared" si="1"/>
        <v>1598.2204726064253</v>
      </c>
      <c r="AE70" s="244">
        <f t="shared" si="3"/>
        <v>3004.3685335532327</v>
      </c>
    </row>
    <row r="71" spans="2:31">
      <c r="B71" s="706"/>
      <c r="C71" s="701"/>
      <c r="D71" s="190" t="s">
        <v>128</v>
      </c>
      <c r="E71" s="191" t="s">
        <v>167</v>
      </c>
      <c r="F71" s="182">
        <f>IF(ISNUMBER(ACT!L70),ACT!L70*1000000/F$6,"")</f>
        <v>0</v>
      </c>
      <c r="G71" s="183">
        <f>IF(ISNUMBER(ACT!M70),ACT!M70*1000000/G$6,"")</f>
        <v>0</v>
      </c>
      <c r="H71" s="184">
        <f>IF(ISNUMBER(ACT!N70),ACT!N70*1000000/H$6,"")</f>
        <v>0</v>
      </c>
      <c r="I71" s="183">
        <f>IF(ISNUMBER(NSW!L70),NSW!L70*1000000/F$6,"")</f>
        <v>31196.414167934305</v>
      </c>
      <c r="J71" s="183">
        <f>IF(ISNUMBER(NSW!M70),NSW!M70*1000000/G$6,"")</f>
        <v>34105.659185841469</v>
      </c>
      <c r="K71" s="184">
        <f>IF(ISNUMBER(NSW!N70),NSW!N70*1000000/H$6,"")</f>
        <v>33205.306095377062</v>
      </c>
      <c r="L71" s="183"/>
      <c r="M71" s="183"/>
      <c r="N71" s="184"/>
      <c r="O71" s="182" t="str">
        <f>IF(ISNUMBER(Qld!L69),Qld!L69*1000000/O$6,"")</f>
        <v/>
      </c>
      <c r="P71" s="183">
        <f>IF(ISNUMBER(Qld!M69),Qld!M69*1000000/P$6,"")</f>
        <v>653.76845158065896</v>
      </c>
      <c r="Q71" s="184">
        <f>IF(ISNUMBER(Qld!N69),Qld!N69*1000000/Q$6,"")</f>
        <v>647.03021404682568</v>
      </c>
      <c r="R71" s="182">
        <f>IF(ISNUMBER(SA!L70),SA!L70*1000000/R$6,"")</f>
        <v>26083.608749124462</v>
      </c>
      <c r="S71" s="183">
        <f>IF(ISNUMBER(SA!M70),SA!M70*1000000/S$6,"")</f>
        <v>15813.077777340688</v>
      </c>
      <c r="T71" s="184">
        <f>IF(ISNUMBER(SA!N70),SA!N70*1000000/T$6,"")</f>
        <v>20325.882159420456</v>
      </c>
      <c r="U71" s="183" t="str">
        <f>IF(ISNUMBER(TAS!L70),TAS!L70*1000000/R$6,"")</f>
        <v/>
      </c>
      <c r="V71" s="183" t="str">
        <f>IF(ISNUMBER(TAS!M70),TAS!M70*1000000/S$6,"")</f>
        <v/>
      </c>
      <c r="W71" s="184" t="str">
        <f>IF(ISNUMBER(TAS!N70),TAS!N70*1000000/T$6,"")</f>
        <v/>
      </c>
      <c r="X71" s="183">
        <f>IF(ISNUMBER(Vic!L70),Vic!L70*1000000/X$6,"")</f>
        <v>437.3771899882347</v>
      </c>
      <c r="Y71" s="183">
        <f>IF(ISNUMBER(Vic!M70),Vic!M70*1000000/Y$6,"")</f>
        <v>688.90699363554006</v>
      </c>
      <c r="Z71" s="184">
        <f>IF(ISNUMBER(Vic!N70),Vic!N70*1000000/Z$6,"")</f>
        <v>2190.5301641589526</v>
      </c>
      <c r="AA71" s="182">
        <f>IF(ISNUMBER(WA!M70),WA!M70*1000000/AA$6,"")</f>
        <v>490.62739500346947</v>
      </c>
      <c r="AB71" s="183">
        <f>IF(ISNUMBER(WA!N70),WA!N70*1000000/AB$6,"")</f>
        <v>508.2559307492603</v>
      </c>
      <c r="AC71" s="184">
        <f>IF(ISNUMBER(WA!O70),WA!O70*1000000/AC$6,"")</f>
        <v>572.63951091322076</v>
      </c>
      <c r="AD71" s="182">
        <f t="shared" si="1"/>
        <v>9818.7696461832165</v>
      </c>
      <c r="AE71" s="244">
        <f t="shared" si="3"/>
        <v>13884.030385174212</v>
      </c>
    </row>
    <row r="72" spans="2:31">
      <c r="B72" s="706"/>
      <c r="C72" s="701"/>
      <c r="D72" s="190" t="s">
        <v>69</v>
      </c>
      <c r="E72" s="191" t="s">
        <v>129</v>
      </c>
      <c r="F72" s="182">
        <f>IF(ISNUMBER(ACT!L71),ACT!L71*1000000/F$6,"")</f>
        <v>0</v>
      </c>
      <c r="G72" s="183">
        <f>IF(ISNUMBER(ACT!M71),ACT!M71*1000000/G$6,"")</f>
        <v>0.76262138390360468</v>
      </c>
      <c r="H72" s="184">
        <f>IF(ISNUMBER(ACT!N71),ACT!N71*1000000/H$6,"")</f>
        <v>51.787490880148567</v>
      </c>
      <c r="I72" s="183" t="str">
        <f>IF(ISNUMBER(NSW!L71),NSW!L71*1000000/F$6,"")</f>
        <v/>
      </c>
      <c r="J72" s="183" t="str">
        <f>IF(ISNUMBER(NSW!M71),NSW!M71*1000000/G$6,"")</f>
        <v/>
      </c>
      <c r="K72" s="184" t="str">
        <f>IF(ISNUMBER(NSW!N71),NSW!N71*1000000/H$6,"")</f>
        <v/>
      </c>
      <c r="L72" s="183"/>
      <c r="M72" s="183"/>
      <c r="N72" s="184"/>
      <c r="O72" s="182" t="str">
        <f>IF(ISNUMBER(Qld!L70),Qld!L70*1000000/O$6,"")</f>
        <v/>
      </c>
      <c r="P72" s="183">
        <f>IF(ISNUMBER(Qld!M70),Qld!M70*1000000/P$6,"")</f>
        <v>21913.56177979882</v>
      </c>
      <c r="Q72" s="184">
        <f>IF(ISNUMBER(Qld!N70),Qld!N70*1000000/Q$6,"")</f>
        <v>21687.70385697062</v>
      </c>
      <c r="R72" s="182">
        <f>IF(ISNUMBER(SA!L71),SA!L71*1000000/R$6,"")</f>
        <v>6585.8563975675379</v>
      </c>
      <c r="S72" s="183">
        <f>IF(ISNUMBER(SA!M71),SA!M71*1000000/S$6,"")</f>
        <v>7246.8885129921418</v>
      </c>
      <c r="T72" s="184">
        <f>IF(ISNUMBER(SA!N71),SA!N71*1000000/T$6,"")</f>
        <v>5670.150736691915</v>
      </c>
      <c r="U72" s="183" t="str">
        <f>IF(ISNUMBER(TAS!L71),TAS!L71*1000000/R$6,"")</f>
        <v/>
      </c>
      <c r="V72" s="183" t="str">
        <f>IF(ISNUMBER(TAS!M71),TAS!M71*1000000/S$6,"")</f>
        <v/>
      </c>
      <c r="W72" s="184">
        <f>IF(ISNUMBER(TAS!N71),TAS!N71*1000000/T$6,"")</f>
        <v>0</v>
      </c>
      <c r="X72" s="183">
        <f>IF(ISNUMBER(Vic!L71),Vic!L71*1000000/X$6,"")</f>
        <v>5229.4629648346581</v>
      </c>
      <c r="Y72" s="183">
        <f>IF(ISNUMBER(Vic!M71),Vic!M71*1000000/Y$6,"")</f>
        <v>5153.9723168444707</v>
      </c>
      <c r="Z72" s="184">
        <f>IF(ISNUMBER(Vic!N71),Vic!N71*1000000/Z$6,"")</f>
        <v>8105.2444389135171</v>
      </c>
      <c r="AA72" s="182" t="str">
        <f>IF(ISNUMBER(WA!M71),WA!M71*1000000/AA$6,"")</f>
        <v/>
      </c>
      <c r="AB72" s="183" t="str">
        <f>IF(ISNUMBER(WA!N71),WA!N71*1000000/AB$6,"")</f>
        <v/>
      </c>
      <c r="AC72" s="184" t="str">
        <f>IF(ISNUMBER(WA!O71),WA!O71*1000000/AC$6,"")</f>
        <v/>
      </c>
      <c r="AD72" s="182">
        <f t="shared" si="1"/>
        <v>6803.7825930731451</v>
      </c>
      <c r="AE72" s="339">
        <f t="shared" si="3"/>
        <v>10299.598202739753</v>
      </c>
    </row>
    <row r="73" spans="2:31">
      <c r="B73" s="707"/>
      <c r="C73" s="652"/>
      <c r="D73" s="190" t="s">
        <v>70</v>
      </c>
      <c r="E73" s="191" t="s">
        <v>168</v>
      </c>
      <c r="F73" s="182">
        <f>IF(ISNUMBER(ACT!L72),ACT!L72*1000000/F$6,"")</f>
        <v>0</v>
      </c>
      <c r="G73" s="183">
        <f>IF(ISNUMBER(ACT!M72),ACT!M72*1000000/G$6,"")</f>
        <v>0</v>
      </c>
      <c r="H73" s="184">
        <f>IF(ISNUMBER(ACT!N72),ACT!N72*1000000/H$6,"")</f>
        <v>0</v>
      </c>
      <c r="I73" s="183">
        <f>IF(ISNUMBER(NSW!L72),NSW!L72*1000000/F$6,"")</f>
        <v>0</v>
      </c>
      <c r="J73" s="183">
        <f>IF(ISNUMBER(NSW!M72),NSW!M72*1000000/G$6,"")</f>
        <v>0</v>
      </c>
      <c r="K73" s="184">
        <f>IF(ISNUMBER(NSW!N72),NSW!N72*1000000/H$6,"")</f>
        <v>0</v>
      </c>
      <c r="L73" s="183"/>
      <c r="M73" s="183"/>
      <c r="N73" s="184"/>
      <c r="O73" s="182" t="str">
        <f>IF(ISNUMBER(Qld!L71),Qld!L71*1000000/O$6,"")</f>
        <v/>
      </c>
      <c r="P73" s="183">
        <f>IF(ISNUMBER(Qld!M71),Qld!M71*1000000/P$6,"")</f>
        <v>12811.397920611569</v>
      </c>
      <c r="Q73" s="184">
        <f>IF(ISNUMBER(Qld!N71),Qld!N71*1000000/Q$6,"")</f>
        <v>12679.353858037392</v>
      </c>
      <c r="R73" s="182">
        <f>IF(ISNUMBER(SA!L72),SA!L72*1000000/R$6,"")</f>
        <v>6.59659107159918</v>
      </c>
      <c r="S73" s="183">
        <f>IF(ISNUMBER(SA!M72),SA!M72*1000000/S$6,"")</f>
        <v>9.6105837461304997</v>
      </c>
      <c r="T73" s="184">
        <f>IF(ISNUMBER(SA!N72),SA!N72*1000000/T$6,"")</f>
        <v>6.1097256106562288</v>
      </c>
      <c r="U73" s="183" t="str">
        <f>IF(ISNUMBER(TAS!L72),TAS!L72*1000000/R$6,"")</f>
        <v/>
      </c>
      <c r="V73" s="183" t="str">
        <f>IF(ISNUMBER(TAS!M72),TAS!M72*1000000/S$6,"")</f>
        <v/>
      </c>
      <c r="W73" s="184" t="str">
        <f>IF(ISNUMBER(TAS!N72),TAS!N72*1000000/T$6,"")</f>
        <v/>
      </c>
      <c r="X73" s="183">
        <f>IF(ISNUMBER(Vic!L72),Vic!L72*1000000/X$6,"")</f>
        <v>12.948666808862212</v>
      </c>
      <c r="Y73" s="183">
        <f>IF(ISNUMBER(Vic!M72),Vic!M72*1000000/Y$6,"")</f>
        <v>6.4150677110396899</v>
      </c>
      <c r="Z73" s="184">
        <f>IF(ISNUMBER(Vic!N72),Vic!N72*1000000/Z$6,"")</f>
        <v>6.0101699145742735</v>
      </c>
      <c r="AA73" s="182" t="str">
        <f>IF(ISNUMBER(WA!M72),WA!M72*1000000/AA$6,"")</f>
        <v/>
      </c>
      <c r="AB73" s="183" t="str">
        <f>IF(ISNUMBER(WA!N72),WA!N72*1000000/AB$6,"")</f>
        <v/>
      </c>
      <c r="AC73" s="184" t="str">
        <f>IF(ISNUMBER(WA!O72),WA!O72*1000000/AC$6,"")</f>
        <v/>
      </c>
      <c r="AD73" s="182">
        <f t="shared" ref="AD73:AD80" si="4">AVERAGE(F73:AC73)</f>
        <v>1824.1744702508445</v>
      </c>
      <c r="AE73" s="244">
        <f t="shared" si="3"/>
        <v>2164.2774629336964</v>
      </c>
    </row>
    <row r="74" spans="2:31">
      <c r="B74" s="705" t="s">
        <v>71</v>
      </c>
      <c r="C74" s="651" t="s">
        <v>169</v>
      </c>
      <c r="D74" s="188" t="s">
        <v>72</v>
      </c>
      <c r="E74" s="189" t="s">
        <v>170</v>
      </c>
      <c r="F74" s="197">
        <f>IF(ISNUMBER(ACT!L73),ACT!L73*1000000/F$6,"")</f>
        <v>289.61656931580114</v>
      </c>
      <c r="G74" s="198">
        <f>IF(ISNUMBER(ACT!M73),ACT!M73*1000000/G$6,"")</f>
        <v>335.15202924184729</v>
      </c>
      <c r="H74" s="199">
        <f>IF(ISNUMBER(ACT!N73),ACT!N73*1000000/H$6,"")</f>
        <v>398.88571997081647</v>
      </c>
      <c r="I74" s="198" t="str">
        <f>IF(ISNUMBER(NSW!L73),NSW!L73*1000000/F$6,"")</f>
        <v/>
      </c>
      <c r="J74" s="198" t="str">
        <f>IF(ISNUMBER(NSW!M73),NSW!M73*1000000/G$6,"")</f>
        <v/>
      </c>
      <c r="K74" s="199" t="str">
        <f>IF(ISNUMBER(NSW!N73),NSW!N73*1000000/H$6,"")</f>
        <v/>
      </c>
      <c r="L74" s="198"/>
      <c r="M74" s="198"/>
      <c r="N74" s="199"/>
      <c r="O74" s="197" t="str">
        <f>IF(ISNUMBER(Qld!L72),Qld!L72*1000000/O$6,"")</f>
        <v/>
      </c>
      <c r="P74" s="198" t="str">
        <f>IF(ISNUMBER(Qld!M72),Qld!M72*1000000/P$6,"")</f>
        <v/>
      </c>
      <c r="Q74" s="199" t="str">
        <f>IF(ISNUMBER(Qld!N72),Qld!N72*1000000/Q$6,"")</f>
        <v/>
      </c>
      <c r="R74" s="197">
        <f>IF(ISNUMBER(SA!L73),SA!L73*1000000/R$6,"")</f>
        <v>1900.3172327422162</v>
      </c>
      <c r="S74" s="198">
        <f>IF(ISNUMBER(SA!M73),SA!M73*1000000/S$6,"")</f>
        <v>1953.0485461571282</v>
      </c>
      <c r="T74" s="199">
        <f>IF(ISNUMBER(SA!N73),SA!N73*1000000/T$6,"")</f>
        <v>1957.1608213543948</v>
      </c>
      <c r="U74" s="198" t="str">
        <f>IF(ISNUMBER(TAS!L73),TAS!L73*1000000/R$6,"")</f>
        <v/>
      </c>
      <c r="V74" s="198" t="str">
        <f>IF(ISNUMBER(TAS!M73),TAS!M73*1000000/S$6,"")</f>
        <v/>
      </c>
      <c r="W74" s="199">
        <f>IF(ISNUMBER(TAS!N73),TAS!N73*1000000/T$6,"")</f>
        <v>1.8076111274130855</v>
      </c>
      <c r="X74" s="198">
        <f>IF(ISNUMBER(Vic!L73),Vic!L73*1000000/X$6,"")</f>
        <v>920.61424159118974</v>
      </c>
      <c r="Y74" s="198">
        <f>IF(ISNUMBER(Vic!M73),Vic!M73*1000000/Y$6,"")</f>
        <v>980.61437816253931</v>
      </c>
      <c r="Z74" s="199">
        <f>IF(ISNUMBER(Vic!N73),Vic!N73*1000000/Z$6,"")</f>
        <v>947.13207065555753</v>
      </c>
      <c r="AA74" s="197">
        <f>IF(ISNUMBER(WA!M73),WA!M73*1000000/AA$6,"")</f>
        <v>188.93571982826094</v>
      </c>
      <c r="AB74" s="198">
        <f>IF(ISNUMBER(WA!N73),WA!N73*1000000/AB$6,"")</f>
        <v>177.05384996031751</v>
      </c>
      <c r="AC74" s="199">
        <f>IF(ISNUMBER(WA!O73),WA!O73*1000000/AC$6,"")</f>
        <v>178.45965118168573</v>
      </c>
      <c r="AD74" s="197">
        <f t="shared" si="4"/>
        <v>786.83064932993614</v>
      </c>
      <c r="AE74" s="337">
        <f t="shared" si="3"/>
        <v>889.54982238920422</v>
      </c>
    </row>
    <row r="75" spans="2:31">
      <c r="B75" s="706"/>
      <c r="C75" s="701"/>
      <c r="D75" s="190" t="s">
        <v>73</v>
      </c>
      <c r="E75" s="191" t="s">
        <v>130</v>
      </c>
      <c r="F75" s="182">
        <f>IF(ISNUMBER(ACT!L74),ACT!L74*1000000/F$6,"")</f>
        <v>0</v>
      </c>
      <c r="G75" s="183">
        <f>IF(ISNUMBER(ACT!M74),ACT!M74*1000000/G$6,"")</f>
        <v>3.9870381123381438</v>
      </c>
      <c r="H75" s="184">
        <f>IF(ISNUMBER(ACT!N74),ACT!N74*1000000/H$6,"")</f>
        <v>0.66856801751011474</v>
      </c>
      <c r="I75" s="183" t="str">
        <f>IF(ISNUMBER(NSW!L74),NSW!L74*1000000/F$6,"")</f>
        <v/>
      </c>
      <c r="J75" s="183" t="str">
        <f>IF(ISNUMBER(NSW!M74),NSW!M74*1000000/G$6,"")</f>
        <v/>
      </c>
      <c r="K75" s="184" t="str">
        <f>IF(ISNUMBER(NSW!N74),NSW!N74*1000000/H$6,"")</f>
        <v/>
      </c>
      <c r="L75" s="183"/>
      <c r="M75" s="183"/>
      <c r="N75" s="184"/>
      <c r="O75" s="182" t="str">
        <f>IF(ISNUMBER(Qld!L73),Qld!L73*1000000/O$6,"")</f>
        <v/>
      </c>
      <c r="P75" s="183">
        <f>IF(ISNUMBER(Qld!M73),Qld!M73*1000000/P$6,"")</f>
        <v>2630.2521452052288</v>
      </c>
      <c r="Q75" s="184">
        <f>IF(ISNUMBER(Qld!N73),Qld!N73*1000000/Q$6,"")</f>
        <v>2603.1427555040023</v>
      </c>
      <c r="R75" s="182">
        <f>IF(ISNUMBER(SA!L74),SA!L74*1000000/R$6,"")</f>
        <v>116.85216029229471</v>
      </c>
      <c r="S75" s="183">
        <f>IF(ISNUMBER(SA!M74),SA!M74*1000000/S$6,"")</f>
        <v>89.376008037062476</v>
      </c>
      <c r="T75" s="184">
        <f>IF(ISNUMBER(SA!N74),SA!N74*1000000/T$6,"")</f>
        <v>107.22146670771953</v>
      </c>
      <c r="U75" s="183" t="str">
        <f>IF(ISNUMBER(TAS!L74),TAS!L74*1000000/R$6,"")</f>
        <v/>
      </c>
      <c r="V75" s="183" t="str">
        <f>IF(ISNUMBER(TAS!M74),TAS!M74*1000000/S$6,"")</f>
        <v/>
      </c>
      <c r="W75" s="184">
        <f>IF(ISNUMBER(TAS!N74),TAS!N74*1000000/T$6,"")</f>
        <v>7.9480661272353359</v>
      </c>
      <c r="X75" s="183">
        <f>IF(ISNUMBER(Vic!L74),Vic!L74*1000000/X$6,"")</f>
        <v>78.591213826010929</v>
      </c>
      <c r="Y75" s="183">
        <f>IF(ISNUMBER(Vic!M74),Vic!M74*1000000/Y$6,"")</f>
        <v>65.932640363463477</v>
      </c>
      <c r="Z75" s="184">
        <f>IF(ISNUMBER(Vic!N74),Vic!N74*1000000/Z$6,"")</f>
        <v>111.18814341962405</v>
      </c>
      <c r="AA75" s="182">
        <f>IF(ISNUMBER(WA!M74),WA!M74*1000000/AA$6,"")</f>
        <v>188.93571982826094</v>
      </c>
      <c r="AB75" s="183">
        <f>IF(ISNUMBER(WA!N74),WA!N74*1000000/AB$6,"")</f>
        <v>177.05384996031751</v>
      </c>
      <c r="AC75" s="184">
        <f>IF(ISNUMBER(WA!O74),WA!O74*1000000/AC$6,"")</f>
        <v>178.45965118168573</v>
      </c>
      <c r="AD75" s="182">
        <f t="shared" si="4"/>
        <v>423.97396177218349</v>
      </c>
      <c r="AE75" s="338">
        <f t="shared" si="3"/>
        <v>683.08007877149339</v>
      </c>
    </row>
    <row r="76" spans="2:31">
      <c r="B76" s="707"/>
      <c r="C76" s="652"/>
      <c r="D76" s="192" t="s">
        <v>74</v>
      </c>
      <c r="E76" s="193" t="s">
        <v>131</v>
      </c>
      <c r="F76" s="185">
        <f>IF(ISNUMBER(ACT!L75),ACT!L75*1000000/F$6,"")</f>
        <v>0</v>
      </c>
      <c r="G76" s="186">
        <f>IF(ISNUMBER(ACT!M75),ACT!M75*1000000/G$6,"")</f>
        <v>0</v>
      </c>
      <c r="H76" s="187">
        <f>IF(ISNUMBER(ACT!N75),ACT!N75*1000000/H$6,"")</f>
        <v>0</v>
      </c>
      <c r="I76" s="186">
        <f>IF(ISNUMBER(NSW!L75),NSW!L75*1000000/F$6,"")</f>
        <v>378.07142431804772</v>
      </c>
      <c r="J76" s="186">
        <f>IF(ISNUMBER(NSW!M75),NSW!M75*1000000/G$6,"")</f>
        <v>281.15308353246223</v>
      </c>
      <c r="K76" s="187">
        <f>IF(ISNUMBER(NSW!N75),NSW!N75*1000000/H$6,"")</f>
        <v>595.45002321416723</v>
      </c>
      <c r="L76" s="186"/>
      <c r="M76" s="186"/>
      <c r="N76" s="187"/>
      <c r="O76" s="185" t="str">
        <f>IF(ISNUMBER(Qld!L74),Qld!L74*1000000/O$6,"")</f>
        <v/>
      </c>
      <c r="P76" s="186">
        <f>IF(ISNUMBER(Qld!M74),Qld!M74*1000000/P$6,"")</f>
        <v>143.86425549587852</v>
      </c>
      <c r="Q76" s="187">
        <f>IF(ISNUMBER(Qld!N74),Qld!N74*1000000/Q$6,"")</f>
        <v>142.38148048002154</v>
      </c>
      <c r="R76" s="185">
        <f>IF(ISNUMBER(SA!L75),SA!L75*1000000/R$6,"")</f>
        <v>0.74242076636079335</v>
      </c>
      <c r="S76" s="186" t="str">
        <f>IF(ISNUMBER(SA!M75),SA!M75*1000000/S$6,"")</f>
        <v/>
      </c>
      <c r="T76" s="187">
        <f>IF(ISNUMBER(SA!N75),SA!N75*1000000/T$6,"")</f>
        <v>3.6152222548261712E-2</v>
      </c>
      <c r="U76" s="186" t="str">
        <f>IF(ISNUMBER(TAS!L75),TAS!L75*1000000/R$6,"")</f>
        <v/>
      </c>
      <c r="V76" s="186" t="str">
        <f>IF(ISNUMBER(TAS!M75),TAS!M75*1000000/S$6,"")</f>
        <v/>
      </c>
      <c r="W76" s="187" t="str">
        <f>IF(ISNUMBER(TAS!N75),TAS!N75*1000000/T$6,"")</f>
        <v/>
      </c>
      <c r="X76" s="186">
        <f>IF(ISNUMBER(Vic!L75),Vic!L75*1000000/X$6,"")</f>
        <v>35.249148535236017</v>
      </c>
      <c r="Y76" s="186">
        <f>IF(ISNUMBER(Vic!M75),Vic!M75*1000000/Y$6,"")</f>
        <v>35.639265061331614</v>
      </c>
      <c r="Z76" s="187">
        <f>IF(ISNUMBER(Vic!N75),Vic!N75*1000000/Z$6,"")</f>
        <v>35.530710377336142</v>
      </c>
      <c r="AA76" s="185">
        <f>IF(ISNUMBER(WA!M75),WA!M75*1000000/AA$6,"")</f>
        <v>188.93571982826094</v>
      </c>
      <c r="AB76" s="186">
        <f>IF(ISNUMBER(WA!N75),WA!N75*1000000/AB$6,"")</f>
        <v>177.05384996031751</v>
      </c>
      <c r="AC76" s="187">
        <f>IF(ISNUMBER(WA!O75),WA!O75*1000000/AC$6,"")</f>
        <v>178.45965118168573</v>
      </c>
      <c r="AD76" s="185">
        <f t="shared" si="4"/>
        <v>137.03544906085338</v>
      </c>
      <c r="AE76" s="246">
        <f t="shared" si="3"/>
        <v>207.94301496702636</v>
      </c>
    </row>
    <row r="77" spans="2:31" ht="38.25">
      <c r="B77" s="705" t="s">
        <v>75</v>
      </c>
      <c r="C77" s="651" t="s">
        <v>76</v>
      </c>
      <c r="D77" s="190" t="s">
        <v>77</v>
      </c>
      <c r="E77" s="191" t="s">
        <v>171</v>
      </c>
      <c r="F77" s="182">
        <f>IF(ISNUMBER(ACT!L76),ACT!L76*1000000/F$6,"")</f>
        <v>81.715179697607823</v>
      </c>
      <c r="G77" s="183">
        <f>IF(ISNUMBER(ACT!M76),ACT!M76*1000000/G$6,"")</f>
        <v>41.074520150597657</v>
      </c>
      <c r="H77" s="184">
        <f>IF(ISNUMBER(ACT!N76),ACT!N76*1000000/H$6,"")</f>
        <v>60.83438349804338</v>
      </c>
      <c r="I77" s="183">
        <f>IF(ISNUMBER(NSW!L76),NSW!L76*1000000/F$6,"")</f>
        <v>2851.8841317186989</v>
      </c>
      <c r="J77" s="183">
        <f>IF(ISNUMBER(NSW!M76),NSW!M76*1000000/G$6,"")</f>
        <v>3393.6651583710409</v>
      </c>
      <c r="K77" s="184">
        <f>IF(ISNUMBER(NSW!N76),NSW!N76*1000000/H$6,"")</f>
        <v>3535.2656363998144</v>
      </c>
      <c r="L77" s="183"/>
      <c r="M77" s="183"/>
      <c r="N77" s="184"/>
      <c r="O77" s="182" t="str">
        <f>IF(ISNUMBER(Qld!L75),Qld!L75*1000000/O$6,"")</f>
        <v/>
      </c>
      <c r="P77" s="183">
        <f>IF(ISNUMBER(Qld!M75),Qld!M75*1000000/P$6,"")</f>
        <v>4.8394703683628864</v>
      </c>
      <c r="Q77" s="184">
        <f>IF(ISNUMBER(Qld!N75),Qld!N75*1000000/Q$6,"")</f>
        <v>4.7895910864839042</v>
      </c>
      <c r="R77" s="182">
        <f>IF(ISNUMBER(SA!L76),SA!L76*1000000/R$6,"")</f>
        <v>121.95782441505459</v>
      </c>
      <c r="S77" s="183">
        <f>IF(ISNUMBER(SA!M76),SA!M76*1000000/S$6,"")</f>
        <v>123.90874787045078</v>
      </c>
      <c r="T77" s="184">
        <f>IF(ISNUMBER(SA!N76),SA!N76*1000000/T$6,"")</f>
        <v>115.60275696849153</v>
      </c>
      <c r="U77" s="183" t="str">
        <f>IF(ISNUMBER(TAS!L76),TAS!L76*1000000/R$6,"")</f>
        <v/>
      </c>
      <c r="V77" s="183" t="str">
        <f>IF(ISNUMBER(TAS!M76),TAS!M76*1000000/S$6,"")</f>
        <v/>
      </c>
      <c r="W77" s="184">
        <f>IF(ISNUMBER(TAS!N76),TAS!N76*1000000/T$6,"")</f>
        <v>3.7092180334516516</v>
      </c>
      <c r="X77" s="183">
        <f>IF(ISNUMBER(Vic!L76),Vic!L76*1000000/X$6,"")</f>
        <v>86.144602797847213</v>
      </c>
      <c r="Y77" s="183">
        <f>IF(ISNUMBER(Vic!M76),Vic!M76*1000000/Y$6,"")</f>
        <v>85.177843496582554</v>
      </c>
      <c r="Z77" s="184">
        <f>IF(ISNUMBER(Vic!N76),Vic!N76*1000000/Z$6,"")</f>
        <v>98.814264183735844</v>
      </c>
      <c r="AA77" s="182">
        <f>IF(ISNUMBER(WA!M76),WA!M76*1000000/AA$6,"")</f>
        <v>32.49405807280052</v>
      </c>
      <c r="AB77" s="183">
        <f>IF(ISNUMBER(WA!N76),WA!N76*1000000/AB$6,"")</f>
        <v>87.44867590986577</v>
      </c>
      <c r="AC77" s="184">
        <f>IF(ISNUMBER(WA!O76),WA!O76*1000000/AC$6,"")</f>
        <v>98.714617180703144</v>
      </c>
      <c r="AD77" s="182">
        <f t="shared" si="4"/>
        <v>601.55781556775742</v>
      </c>
      <c r="AE77" s="244">
        <f t="shared" si="3"/>
        <v>1200.9745923262014</v>
      </c>
    </row>
    <row r="78" spans="2:31">
      <c r="B78" s="706"/>
      <c r="C78" s="701"/>
      <c r="D78" s="190" t="s">
        <v>78</v>
      </c>
      <c r="E78" s="191" t="s">
        <v>132</v>
      </c>
      <c r="F78" s="182">
        <f>IF(ISNUMBER(ACT!L77),ACT!L77*1000000/F$6,"")</f>
        <v>52.239250353223945</v>
      </c>
      <c r="G78" s="183">
        <f>IF(ISNUMBER(ACT!M77),ACT!M77*1000000/G$6,"")</f>
        <v>40.459071314464921</v>
      </c>
      <c r="H78" s="184">
        <f>IF(ISNUMBER(ACT!N77),ACT!N77*1000000/H$6,"")</f>
        <v>47.330370763414471</v>
      </c>
      <c r="I78" s="183">
        <f>IF(ISNUMBER(NSW!L77),NSW!L77*1000000/F$6,"")</f>
        <v>255.89112582351254</v>
      </c>
      <c r="J78" s="183">
        <f>IF(ISNUMBER(NSW!M77),NSW!M77*1000000/G$6,"")</f>
        <v>244.65429168528621</v>
      </c>
      <c r="K78" s="184">
        <f>IF(ISNUMBER(NSW!N77),NSW!N77*1000000/H$6,"")</f>
        <v>331.65749154341052</v>
      </c>
      <c r="L78" s="183"/>
      <c r="M78" s="183"/>
      <c r="N78" s="184"/>
      <c r="O78" s="182" t="str">
        <f>IF(ISNUMBER(Qld!L76),Qld!L76*1000000/O$6,"")</f>
        <v/>
      </c>
      <c r="P78" s="183">
        <f>IF(ISNUMBER(Qld!M76),Qld!M76*1000000/P$6,"")</f>
        <v>94.589648108910964</v>
      </c>
      <c r="Q78" s="184">
        <f>IF(ISNUMBER(Qld!N76),Qld!N76*1000000/Q$6,"")</f>
        <v>93.614734872185409</v>
      </c>
      <c r="R78" s="182">
        <f>IF(ISNUMBER(SA!L77),SA!L77*1000000/R$6,"")</f>
        <v>6.2923202657136095</v>
      </c>
      <c r="S78" s="183">
        <f>IF(ISNUMBER(SA!M77),SA!M77*1000000/S$6,"")</f>
        <v>6.2940850730325693</v>
      </c>
      <c r="T78" s="184">
        <f>IF(ISNUMBER(SA!N77),SA!N77*1000000/T$6,"")</f>
        <v>5.7783302372971637</v>
      </c>
      <c r="U78" s="183" t="str">
        <f>IF(ISNUMBER(TAS!L77),TAS!L77*1000000/R$6,"")</f>
        <v/>
      </c>
      <c r="V78" s="183" t="str">
        <f>IF(ISNUMBER(TAS!M77),TAS!M77*1000000/S$6,"")</f>
        <v/>
      </c>
      <c r="W78" s="184">
        <f>IF(ISNUMBER(TAS!N77),TAS!N77*1000000/T$6,"")</f>
        <v>1.5906977921235153</v>
      </c>
      <c r="X78" s="183">
        <f>IF(ISNUMBER(Vic!L77),Vic!L77*1000000/X$6,"")</f>
        <v>92.259251013143256</v>
      </c>
      <c r="Y78" s="183">
        <f>IF(ISNUMBER(Vic!M77),Vic!M77*1000000/Y$6,"")</f>
        <v>86.781610424342475</v>
      </c>
      <c r="Z78" s="184">
        <f>IF(ISNUMBER(Vic!N77),Vic!N77*1000000/Z$6,"")</f>
        <v>62.930014399660038</v>
      </c>
      <c r="AA78" s="182">
        <f>IF(ISNUMBER(WA!M77),WA!M77*1000000/AA$6,"")</f>
        <v>1.0960631939450096</v>
      </c>
      <c r="AB78" s="183">
        <f>IF(ISNUMBER(WA!N77),WA!N77*1000000/AB$6,"")</f>
        <v>0.58975368161495667</v>
      </c>
      <c r="AC78" s="184">
        <f>IF(ISNUMBER(WA!O77),WA!O77*1000000/AC$6,"")</f>
        <v>1.0702028665159973</v>
      </c>
      <c r="AD78" s="182">
        <f t="shared" si="4"/>
        <v>79.173239633988757</v>
      </c>
      <c r="AE78" s="244">
        <f t="shared" si="3"/>
        <v>135.78911855774524</v>
      </c>
    </row>
    <row r="79" spans="2:31">
      <c r="B79" s="706"/>
      <c r="C79" s="701"/>
      <c r="D79" s="190" t="s">
        <v>134</v>
      </c>
      <c r="E79" s="191" t="s">
        <v>133</v>
      </c>
      <c r="F79" s="182">
        <f>IF(ISNUMBER(ACT!L78),ACT!L78*1000000/F$6,"")</f>
        <v>443.95242709511876</v>
      </c>
      <c r="G79" s="183">
        <f>IF(ISNUMBER(ACT!M78),ACT!M78*1000000/G$6,"")</f>
        <v>1897.5090377323654</v>
      </c>
      <c r="H79" s="184">
        <f>IF(ISNUMBER(ACT!N78),ACT!N78*1000000/H$6,"")</f>
        <v>1672.5608542813557</v>
      </c>
      <c r="I79" s="183" t="str">
        <f>IF(ISNUMBER(NSW!L78),NSW!L78*1000000/F$6,"")</f>
        <v/>
      </c>
      <c r="J79" s="183" t="str">
        <f>IF(ISNUMBER(NSW!M78),NSW!M78*1000000/G$6,"")</f>
        <v/>
      </c>
      <c r="K79" s="184" t="str">
        <f>IF(ISNUMBER(NSW!N78),NSW!N78*1000000/H$6,"")</f>
        <v/>
      </c>
      <c r="L79" s="183"/>
      <c r="M79" s="183"/>
      <c r="N79" s="184"/>
      <c r="O79" s="182" t="str">
        <f>IF(ISNUMBER(Qld!L77),Qld!L77*1000000/O$6,"")</f>
        <v/>
      </c>
      <c r="P79" s="183">
        <f>IF(ISNUMBER(Qld!M77),Qld!M77*1000000/P$6,"")</f>
        <v>40.695546279415183</v>
      </c>
      <c r="Q79" s="184">
        <f>IF(ISNUMBER(Qld!N77),Qld!N77*1000000/Q$6,"")</f>
        <v>40.27610686361465</v>
      </c>
      <c r="R79" s="182" t="str">
        <f>IF(ISNUMBER(SA!L78),SA!L78*1000000/R$6,"")</f>
        <v/>
      </c>
      <c r="S79" s="183" t="str">
        <f>IF(ISNUMBER(SA!M78),SA!M78*1000000/S$6,"")</f>
        <v/>
      </c>
      <c r="T79" s="184" t="str">
        <f>IF(ISNUMBER(SA!N78),SA!N78*1000000/T$6,"")</f>
        <v/>
      </c>
      <c r="U79" s="183" t="str">
        <f>IF(ISNUMBER(TAS!L78),TAS!L78*1000000/R$6,"")</f>
        <v/>
      </c>
      <c r="V79" s="183" t="str">
        <f>IF(ISNUMBER(TAS!M78),TAS!M78*1000000/S$6,"")</f>
        <v/>
      </c>
      <c r="W79" s="184" t="str">
        <f>IF(ISNUMBER(TAS!N78),TAS!N78*1000000/T$6,"")</f>
        <v/>
      </c>
      <c r="X79" s="183" t="str">
        <f>IF(ISNUMBER(Vic!L78),Vic!L78*1000000/X$6,"")</f>
        <v/>
      </c>
      <c r="Y79" s="183" t="str">
        <f>IF(ISNUMBER(Vic!M78),Vic!M78*1000000/Y$6,"")</f>
        <v/>
      </c>
      <c r="Z79" s="184" t="str">
        <f>IF(ISNUMBER(Vic!N78),Vic!N78*1000000/Z$6,"")</f>
        <v/>
      </c>
      <c r="AA79" s="182">
        <f>IF(ISNUMBER(WA!M78),WA!M78*1000000/AA$6,"")</f>
        <v>6103.7187737919485</v>
      </c>
      <c r="AB79" s="183">
        <f>IF(ISNUMBER(WA!N78),WA!N78*1000000/AB$6,"")</f>
        <v>7417.899458792358</v>
      </c>
      <c r="AC79" s="184">
        <f>IF(ISNUMBER(WA!O78),WA!O78*1000000/AC$6,"")</f>
        <v>7017.4691289199736</v>
      </c>
      <c r="AD79" s="182">
        <f t="shared" si="4"/>
        <v>3079.2601667195186</v>
      </c>
      <c r="AE79" s="244">
        <f t="shared" si="3"/>
        <v>2943.1953459779929</v>
      </c>
    </row>
    <row r="80" spans="2:31">
      <c r="B80" s="707"/>
      <c r="C80" s="652"/>
      <c r="D80" s="190" t="s">
        <v>172</v>
      </c>
      <c r="E80" s="191" t="s">
        <v>135</v>
      </c>
      <c r="F80" s="185">
        <f>IF(ISNUMBER(ACT!L79),ACT!L79*1000000/F$6,"")</f>
        <v>0</v>
      </c>
      <c r="G80" s="186">
        <f>IF(ISNUMBER(ACT!M79),ACT!M79*1000000/G$6,"")</f>
        <v>0</v>
      </c>
      <c r="H80" s="187">
        <f>IF(ISNUMBER(ACT!N79),ACT!N79*1000000/H$6,"")</f>
        <v>0</v>
      </c>
      <c r="I80" s="183">
        <f>IF(ISNUMBER(NSW!L79),NSW!L79*1000000/F$6,"")</f>
        <v>97.441088741764872</v>
      </c>
      <c r="J80" s="183">
        <f>IF(ISNUMBER(NSW!M79),NSW!M79*1000000/G$6,"")</f>
        <v>25.955885697771809</v>
      </c>
      <c r="K80" s="184">
        <f>IF(ISNUMBER(NSW!N79),NSW!N79*1000000/H$6,"")</f>
        <v>0</v>
      </c>
      <c r="L80" s="183"/>
      <c r="M80" s="183"/>
      <c r="N80" s="184"/>
      <c r="O80" s="185" t="str">
        <f>IF(ISNUMBER(Qld!L78),Qld!L78*1000000/O$6,"")</f>
        <v/>
      </c>
      <c r="P80" s="186">
        <f>IF(ISNUMBER(Qld!M78),Qld!M78*1000000/P$6,"")</f>
        <v>4400.8383722485414</v>
      </c>
      <c r="Q80" s="187">
        <f>IF(ISNUMBER(Qld!N78),Qld!N78*1000000/Q$6,"")</f>
        <v>4355.4799670998636</v>
      </c>
      <c r="R80" s="185" t="str">
        <f>IF(ISNUMBER(SA!L79),SA!L79*1000000/R$6,"")</f>
        <v/>
      </c>
      <c r="S80" s="186" t="str">
        <f>IF(ISNUMBER(SA!M79),SA!M79*1000000/S$6,"")</f>
        <v/>
      </c>
      <c r="T80" s="187">
        <f>IF(ISNUMBER(SA!N79),SA!N79*1000000/T$6,"")</f>
        <v>3.0126852123551425E-2</v>
      </c>
      <c r="U80" s="183" t="str">
        <f>IF(ISNUMBER(TAS!L79),TAS!L79*1000000/R$6,"")</f>
        <v/>
      </c>
      <c r="V80" s="183" t="str">
        <f>IF(ISNUMBER(TAS!M79),TAS!M79*1000000/S$6,"")</f>
        <v/>
      </c>
      <c r="W80" s="184" t="str">
        <f>IF(ISNUMBER(TAS!N79),TAS!N79*1000000/T$6,"")</f>
        <v/>
      </c>
      <c r="X80" s="183">
        <f>IF(ISNUMBER(Vic!L79),Vic!L79*1000000/X$6,"")</f>
        <v>1.6185833511077765</v>
      </c>
      <c r="Y80" s="183">
        <f>IF(ISNUMBER(Vic!M79),Vic!M79*1000000/Y$6,"")</f>
        <v>1.7819632530665805</v>
      </c>
      <c r="Z80" s="184">
        <f>IF(ISNUMBER(Vic!N79),Vic!N79*1000000/Z$6,"")</f>
        <v>0.17676970336983155</v>
      </c>
      <c r="AA80" s="185">
        <f>IF(ISNUMBER(WA!M79),WA!M79*1000000/AA$6,"")</f>
        <v>0</v>
      </c>
      <c r="AB80" s="186">
        <f>IF(ISNUMBER(WA!N79),WA!N79*1000000/AB$6,"")</f>
        <v>0</v>
      </c>
      <c r="AC80" s="187">
        <f>IF(ISNUMBER(WA!O79),WA!O79*1000000/AC$6,"")</f>
        <v>4.0692124202129178E-2</v>
      </c>
      <c r="AD80" s="185">
        <f t="shared" si="4"/>
        <v>592.22422993812086</v>
      </c>
      <c r="AE80" s="246">
        <f t="shared" si="3"/>
        <v>707.43795373007674</v>
      </c>
    </row>
    <row r="81" spans="2:30">
      <c r="B81" s="194"/>
      <c r="C81" s="194"/>
      <c r="D81" s="194"/>
      <c r="E81" s="194"/>
      <c r="F81" s="194"/>
      <c r="G81" s="194"/>
      <c r="H81" s="194"/>
      <c r="I81" s="194"/>
      <c r="J81" s="194"/>
      <c r="K81" s="194"/>
      <c r="L81" s="194"/>
      <c r="M81" s="194"/>
      <c r="N81" s="194"/>
      <c r="O81" s="194"/>
      <c r="P81" s="194"/>
      <c r="Q81" s="194"/>
      <c r="R81" s="194"/>
      <c r="S81" s="194"/>
      <c r="T81" s="194"/>
      <c r="U81" s="194"/>
      <c r="V81" s="194"/>
      <c r="W81" s="194"/>
      <c r="X81" s="194"/>
      <c r="Y81" s="194"/>
      <c r="Z81" s="194"/>
      <c r="AA81" s="194"/>
      <c r="AB81" s="194"/>
      <c r="AC81" s="194"/>
      <c r="AD81" s="81"/>
    </row>
  </sheetData>
  <mergeCells count="31">
    <mergeCell ref="AD4:AE4"/>
    <mergeCell ref="C39:C40"/>
    <mergeCell ref="F4:H4"/>
    <mergeCell ref="AA4:AC4"/>
    <mergeCell ref="I4:K4"/>
    <mergeCell ref="L4:N4"/>
    <mergeCell ref="O4:Q4"/>
    <mergeCell ref="R4:T4"/>
    <mergeCell ref="U4:W4"/>
    <mergeCell ref="X4:Z4"/>
    <mergeCell ref="C77:C80"/>
    <mergeCell ref="C74:C76"/>
    <mergeCell ref="C65:C73"/>
    <mergeCell ref="C55:C64"/>
    <mergeCell ref="C51:C54"/>
    <mergeCell ref="C48:C50"/>
    <mergeCell ref="C45:C47"/>
    <mergeCell ref="C41:C44"/>
    <mergeCell ref="C14:C37"/>
    <mergeCell ref="C9:C11"/>
    <mergeCell ref="B9:B11"/>
    <mergeCell ref="B14:B37"/>
    <mergeCell ref="B39:B40"/>
    <mergeCell ref="B41:B44"/>
    <mergeCell ref="B45:B47"/>
    <mergeCell ref="B77:B80"/>
    <mergeCell ref="B48:B50"/>
    <mergeCell ref="B51:B54"/>
    <mergeCell ref="B55:B64"/>
    <mergeCell ref="B65:B73"/>
    <mergeCell ref="B74:B76"/>
  </mergeCells>
  <conditionalFormatting sqref="F9:H80">
    <cfRule type="expression" dxfId="6" priority="10">
      <formula>MAX($F9:$H9)&gt;100*MIN($F9:$H9)</formula>
    </cfRule>
  </conditionalFormatting>
  <conditionalFormatting sqref="R9:T80">
    <cfRule type="expression" dxfId="5" priority="8">
      <formula>MAX($R9:$T9)&gt;100*MIN($R9:$T9)</formula>
    </cfRule>
  </conditionalFormatting>
  <conditionalFormatting sqref="AA9:AC80">
    <cfRule type="expression" dxfId="4" priority="7">
      <formula>MAX($AA9:$AC9)&gt;100*MIN($AA9:$AC9)</formula>
    </cfRule>
  </conditionalFormatting>
  <conditionalFormatting sqref="F9:AC80">
    <cfRule type="expression" dxfId="3" priority="13">
      <formula>AND(ISNUMBER(F9),F9&gt;0,OR(F9&gt;100*$AD9,F9&lt;0.01*$AD9))</formula>
    </cfRule>
  </conditionalFormatting>
  <conditionalFormatting sqref="X9:Z9">
    <cfRule type="expression" dxfId="2" priority="3">
      <formula>MAX($R9:$T9)&gt;100*MIN($R9:$T9)</formula>
    </cfRule>
  </conditionalFormatting>
  <conditionalFormatting sqref="O9:Q80">
    <cfRule type="expression" dxfId="1" priority="2">
      <formula>MAX($R9:$T9)&gt;100*MIN($R9:$T9)</formula>
    </cfRule>
  </conditionalFormatting>
  <conditionalFormatting sqref="O9:Q80">
    <cfRule type="expression" dxfId="0" priority="1">
      <formula>MAX($F9:$H9)&gt;100*MIN($F9:$H9)</formula>
    </cfRule>
  </conditionalFormatting>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dimension ref="A1:AM91"/>
  <sheetViews>
    <sheetView zoomScale="90" zoomScaleNormal="90" workbookViewId="0">
      <pane xSplit="1" ySplit="4" topLeftCell="B5" activePane="bottomRight" state="frozen"/>
      <selection pane="topRight" activeCell="B1" sqref="B1"/>
      <selection pane="bottomLeft" activeCell="A5" sqref="A5"/>
      <selection pane="bottomRight" activeCell="B5" sqref="B5"/>
    </sheetView>
  </sheetViews>
  <sheetFormatPr defaultColWidth="9.140625" defaultRowHeight="12.75"/>
  <cols>
    <col min="1" max="1" width="69.85546875" style="40" customWidth="1"/>
    <col min="2" max="2" width="10" style="40" customWidth="1"/>
    <col min="3" max="9" width="9.28515625" style="40" customWidth="1"/>
    <col min="10" max="10" width="2.28515625" style="40" customWidth="1"/>
    <col min="11" max="11" width="10.7109375" style="40" customWidth="1"/>
    <col min="12" max="12" width="10.28515625" style="40" customWidth="1"/>
    <col min="13" max="13" width="11.42578125" style="40" customWidth="1"/>
    <col min="14" max="14" width="11" style="40" customWidth="1"/>
    <col min="15" max="15" width="10.28515625" style="40" customWidth="1"/>
    <col min="16" max="16" width="11.42578125" style="40" customWidth="1"/>
    <col min="17" max="17" width="11" style="40" customWidth="1"/>
    <col min="18" max="18" width="10.28515625" style="40" customWidth="1"/>
    <col min="19" max="19" width="11.42578125" style="40" customWidth="1"/>
    <col min="20" max="20" width="11" style="40" customWidth="1"/>
    <col min="21" max="21" width="10.28515625" style="40" customWidth="1"/>
    <col min="22" max="22" width="11.42578125" style="40" customWidth="1"/>
    <col min="23" max="23" width="11" style="40" customWidth="1"/>
    <col min="24" max="24" width="10.28515625" style="40" customWidth="1"/>
    <col min="25" max="25" width="11.42578125" style="40" customWidth="1"/>
    <col min="26" max="26" width="11" style="40" customWidth="1"/>
    <col min="27" max="27" width="10.28515625" style="40" customWidth="1"/>
    <col min="28" max="28" width="11.42578125" style="40" customWidth="1"/>
    <col min="29" max="29" width="11" style="40" customWidth="1"/>
    <col min="30" max="16384" width="9.140625" style="40"/>
  </cols>
  <sheetData>
    <row r="1" spans="1:39" s="248" customFormat="1" ht="21">
      <c r="A1" s="250" t="s">
        <v>504</v>
      </c>
      <c r="E1" s="180"/>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row>
    <row r="2" spans="1:39" s="259" customFormat="1" ht="5.25" customHeight="1">
      <c r="C2" s="31"/>
      <c r="D2" s="32"/>
      <c r="E2" s="261"/>
      <c r="F2" s="34"/>
      <c r="G2" s="31"/>
      <c r="I2" s="34"/>
      <c r="J2" s="31"/>
      <c r="L2" s="34"/>
      <c r="M2" s="31"/>
      <c r="O2" s="34"/>
      <c r="P2" s="31"/>
      <c r="R2" s="34"/>
      <c r="S2" s="31"/>
      <c r="U2" s="34"/>
      <c r="V2" s="31"/>
      <c r="X2" s="34"/>
      <c r="Y2" s="31"/>
      <c r="AA2" s="34"/>
      <c r="AB2" s="31"/>
    </row>
    <row r="3" spans="1:39" s="298" customFormat="1">
      <c r="A3" s="304" t="s">
        <v>549</v>
      </c>
      <c r="B3" s="305" t="s">
        <v>550</v>
      </c>
      <c r="C3" s="306" t="s">
        <v>551</v>
      </c>
      <c r="D3" s="32"/>
      <c r="E3" s="307"/>
      <c r="G3" s="306"/>
      <c r="I3" s="308" t="s">
        <v>552</v>
      </c>
      <c r="J3" s="306" t="s">
        <v>553</v>
      </c>
      <c r="M3" s="309"/>
      <c r="N3" s="327" t="s">
        <v>562</v>
      </c>
      <c r="P3" s="306"/>
      <c r="S3" s="306"/>
      <c r="V3" s="306"/>
      <c r="Y3" s="306"/>
      <c r="AB3" s="306"/>
    </row>
    <row r="4" spans="1:39" s="259" customFormat="1" ht="5.25" customHeight="1">
      <c r="C4" s="31"/>
      <c r="D4" s="32"/>
      <c r="E4" s="261"/>
      <c r="F4" s="34"/>
      <c r="G4" s="31"/>
      <c r="I4" s="34"/>
      <c r="J4" s="31"/>
      <c r="L4" s="34"/>
      <c r="M4" s="31"/>
      <c r="O4" s="34"/>
      <c r="P4" s="31"/>
      <c r="R4" s="34"/>
      <c r="S4" s="31"/>
      <c r="U4" s="34"/>
      <c r="V4" s="31"/>
      <c r="X4" s="34"/>
      <c r="Y4" s="31"/>
      <c r="AA4" s="34"/>
      <c r="AB4" s="31"/>
    </row>
    <row r="5" spans="1:39" s="30" customFormat="1" ht="15.75">
      <c r="A5" s="297" t="s">
        <v>521</v>
      </c>
      <c r="B5" s="210" t="s">
        <v>497</v>
      </c>
      <c r="C5" s="210" t="s">
        <v>496</v>
      </c>
      <c r="D5" s="210" t="s">
        <v>498</v>
      </c>
      <c r="E5" s="210" t="s">
        <v>499</v>
      </c>
      <c r="F5" s="210" t="s">
        <v>500</v>
      </c>
      <c r="G5" s="210" t="s">
        <v>502</v>
      </c>
      <c r="H5" s="210" t="s">
        <v>503</v>
      </c>
      <c r="I5" s="210" t="s">
        <v>501</v>
      </c>
      <c r="K5" s="216" t="s">
        <v>531</v>
      </c>
    </row>
    <row r="6" spans="1:39" s="201" customFormat="1">
      <c r="A6" s="263">
        <v>40787</v>
      </c>
      <c r="B6" s="310">
        <v>369454</v>
      </c>
      <c r="C6" s="311">
        <v>7240844</v>
      </c>
      <c r="D6" s="311">
        <v>232492</v>
      </c>
      <c r="E6" s="311">
        <v>4498378</v>
      </c>
      <c r="F6" s="311">
        <v>1643273</v>
      </c>
      <c r="G6" s="311">
        <v>511930</v>
      </c>
      <c r="H6" s="311">
        <v>5560418</v>
      </c>
      <c r="I6" s="312">
        <v>2372126</v>
      </c>
      <c r="K6" s="200" t="s">
        <v>505</v>
      </c>
      <c r="N6" s="40"/>
      <c r="O6" s="40"/>
      <c r="P6" s="40"/>
      <c r="Q6" s="40"/>
      <c r="R6" s="40"/>
      <c r="S6" s="40"/>
      <c r="T6" s="40"/>
      <c r="U6" s="40"/>
      <c r="V6" s="40"/>
      <c r="W6" s="40"/>
      <c r="X6" s="40"/>
      <c r="Y6" s="40"/>
      <c r="Z6" s="40"/>
      <c r="AA6" s="40"/>
      <c r="AB6" s="40"/>
      <c r="AC6" s="40"/>
      <c r="AD6" s="40"/>
      <c r="AE6" s="40"/>
      <c r="AF6" s="40"/>
      <c r="AG6" s="40"/>
      <c r="AH6" s="40"/>
      <c r="AI6" s="40"/>
      <c r="AJ6" s="40"/>
      <c r="AK6" s="40"/>
      <c r="AL6" s="40"/>
      <c r="AM6" s="40"/>
    </row>
    <row r="7" spans="1:39">
      <c r="A7" s="263">
        <v>40969</v>
      </c>
      <c r="B7" s="313">
        <v>373711</v>
      </c>
      <c r="C7" s="209">
        <v>7287871</v>
      </c>
      <c r="D7" s="209">
        <v>233757</v>
      </c>
      <c r="E7" s="209">
        <v>4545952</v>
      </c>
      <c r="F7" s="209">
        <v>1652345</v>
      </c>
      <c r="G7" s="209">
        <v>512303</v>
      </c>
      <c r="H7" s="209">
        <v>5611788</v>
      </c>
      <c r="I7" s="314">
        <v>2416263</v>
      </c>
      <c r="K7" s="200" t="s">
        <v>505</v>
      </c>
    </row>
    <row r="8" spans="1:39">
      <c r="A8" s="262">
        <v>41153</v>
      </c>
      <c r="B8" s="315">
        <v>376925</v>
      </c>
      <c r="C8" s="316">
        <v>7329387</v>
      </c>
      <c r="D8" s="316">
        <v>236738</v>
      </c>
      <c r="E8" s="316">
        <v>4593294</v>
      </c>
      <c r="F8" s="316">
        <v>1659649</v>
      </c>
      <c r="G8" s="316">
        <v>512333</v>
      </c>
      <c r="H8" s="316">
        <v>5657078</v>
      </c>
      <c r="I8" s="317">
        <v>2457478</v>
      </c>
      <c r="K8" s="200" t="s">
        <v>505</v>
      </c>
    </row>
    <row r="10" spans="1:39" ht="15.75">
      <c r="A10" s="297" t="s">
        <v>506</v>
      </c>
      <c r="K10" s="216" t="s">
        <v>531</v>
      </c>
    </row>
    <row r="11" spans="1:39">
      <c r="A11" s="210" t="s">
        <v>512</v>
      </c>
      <c r="B11" s="213">
        <v>14.037000000000001</v>
      </c>
      <c r="K11" s="468" t="s">
        <v>734</v>
      </c>
    </row>
    <row r="12" spans="1:39">
      <c r="A12" s="210" t="s">
        <v>507</v>
      </c>
      <c r="B12" s="209">
        <v>22172469</v>
      </c>
      <c r="K12" s="200" t="s">
        <v>505</v>
      </c>
    </row>
    <row r="13" spans="1:39">
      <c r="A13" s="210" t="s">
        <v>510</v>
      </c>
      <c r="B13" s="209">
        <v>364833</v>
      </c>
      <c r="K13" s="200" t="s">
        <v>505</v>
      </c>
    </row>
    <row r="14" spans="1:39">
      <c r="A14" s="210" t="s">
        <v>508</v>
      </c>
      <c r="B14" s="214">
        <v>365</v>
      </c>
      <c r="K14" s="212"/>
    </row>
    <row r="15" spans="1:39">
      <c r="A15" s="210" t="s">
        <v>509</v>
      </c>
      <c r="B15" s="215">
        <v>0.1</v>
      </c>
      <c r="K15" s="212" t="s">
        <v>513</v>
      </c>
    </row>
    <row r="16" spans="1:39">
      <c r="A16" s="210" t="s">
        <v>511</v>
      </c>
      <c r="B16" s="301">
        <f>B11/(B12-B13)/B14*1000000000</f>
        <v>1.7634893688878217</v>
      </c>
      <c r="C16" s="212"/>
    </row>
    <row r="17" spans="1:11">
      <c r="A17" s="210" t="s">
        <v>514</v>
      </c>
      <c r="B17" s="301">
        <f>B16*(1-B15)</f>
        <v>1.5871404319990396</v>
      </c>
      <c r="C17" s="212"/>
    </row>
    <row r="18" spans="1:11">
      <c r="A18" s="210" t="s">
        <v>515</v>
      </c>
      <c r="B18" s="318">
        <f>B17*B14/1000/2</f>
        <v>0.28965312883982469</v>
      </c>
    </row>
    <row r="20" spans="1:11" ht="15.75">
      <c r="A20" s="297" t="s">
        <v>547</v>
      </c>
      <c r="K20" s="278"/>
    </row>
    <row r="21" spans="1:11">
      <c r="A21" s="296" t="s">
        <v>544</v>
      </c>
      <c r="B21" s="293" t="s">
        <v>548</v>
      </c>
    </row>
    <row r="22" spans="1:11">
      <c r="B22" s="293" t="s">
        <v>554</v>
      </c>
    </row>
    <row r="23" spans="1:11">
      <c r="A23" s="303" t="s">
        <v>133</v>
      </c>
      <c r="K23" s="216" t="s">
        <v>531</v>
      </c>
    </row>
    <row r="24" spans="1:11">
      <c r="A24" s="292" t="s">
        <v>539</v>
      </c>
      <c r="B24" s="214">
        <v>8</v>
      </c>
      <c r="K24" s="291" t="s">
        <v>540</v>
      </c>
    </row>
    <row r="25" spans="1:11">
      <c r="B25" s="210" t="s">
        <v>497</v>
      </c>
      <c r="C25" s="210" t="s">
        <v>496</v>
      </c>
      <c r="D25" s="210" t="s">
        <v>498</v>
      </c>
      <c r="E25" s="210" t="s">
        <v>499</v>
      </c>
      <c r="F25" s="210" t="s">
        <v>500</v>
      </c>
      <c r="G25" s="210" t="s">
        <v>502</v>
      </c>
      <c r="H25" s="210" t="s">
        <v>503</v>
      </c>
      <c r="I25" s="210" t="s">
        <v>501</v>
      </c>
    </row>
    <row r="26" spans="1:11">
      <c r="A26" s="210" t="s">
        <v>541</v>
      </c>
      <c r="B26" s="209">
        <v>403147</v>
      </c>
      <c r="C26" s="209">
        <v>12620986</v>
      </c>
      <c r="D26" s="209">
        <v>673660</v>
      </c>
      <c r="E26" s="209">
        <v>11006907</v>
      </c>
      <c r="F26" s="209">
        <v>3598172</v>
      </c>
      <c r="G26" s="209">
        <v>1242732</v>
      </c>
      <c r="H26" s="209">
        <v>10514094</v>
      </c>
      <c r="I26" s="209">
        <v>8408678</v>
      </c>
      <c r="K26" s="291" t="s">
        <v>538</v>
      </c>
    </row>
    <row r="27" spans="1:11">
      <c r="A27" s="210" t="s">
        <v>542</v>
      </c>
      <c r="B27" s="302">
        <f t="shared" ref="B27:I27" si="0">B26*$B$24/1000</f>
        <v>3225.1759999999999</v>
      </c>
      <c r="C27" s="302">
        <f t="shared" si="0"/>
        <v>100967.88800000001</v>
      </c>
      <c r="D27" s="302">
        <f t="shared" si="0"/>
        <v>5389.28</v>
      </c>
      <c r="E27" s="302">
        <f t="shared" si="0"/>
        <v>88055.255999999994</v>
      </c>
      <c r="F27" s="302">
        <f t="shared" si="0"/>
        <v>28785.376</v>
      </c>
      <c r="G27" s="302">
        <f t="shared" si="0"/>
        <v>9941.8559999999998</v>
      </c>
      <c r="H27" s="302">
        <f t="shared" si="0"/>
        <v>84112.751999999993</v>
      </c>
      <c r="I27" s="302">
        <f t="shared" si="0"/>
        <v>67269.423999999999</v>
      </c>
    </row>
    <row r="28" spans="1:11">
      <c r="A28" s="210" t="s">
        <v>543</v>
      </c>
      <c r="B28" s="419">
        <f t="shared" ref="B28:I28" si="1">B27/2</f>
        <v>1612.588</v>
      </c>
      <c r="C28" s="519">
        <f t="shared" si="1"/>
        <v>50483.944000000003</v>
      </c>
      <c r="D28" s="519">
        <f t="shared" si="1"/>
        <v>2694.64</v>
      </c>
      <c r="E28" s="519">
        <f t="shared" si="1"/>
        <v>44027.627999999997</v>
      </c>
      <c r="F28" s="519">
        <f t="shared" si="1"/>
        <v>14392.688</v>
      </c>
      <c r="G28" s="519">
        <f t="shared" si="1"/>
        <v>4970.9279999999999</v>
      </c>
      <c r="H28" s="519">
        <f t="shared" si="1"/>
        <v>42056.375999999997</v>
      </c>
      <c r="I28" s="418">
        <f t="shared" si="1"/>
        <v>33634.712</v>
      </c>
    </row>
    <row r="29" spans="1:11">
      <c r="A29" s="303" t="s">
        <v>545</v>
      </c>
    </row>
    <row r="30" spans="1:11">
      <c r="A30" s="611" t="s">
        <v>785</v>
      </c>
      <c r="B30" s="302">
        <f>N58/(N58+N59)*SUM(E50:E56)</f>
        <v>55155.506634499397</v>
      </c>
      <c r="C30" s="302">
        <f>N59/(N58+N59)*(SUM(E50:E56))</f>
        <v>320657.49336550059</v>
      </c>
      <c r="D30" s="302">
        <f>N60/($N$60+$N$65)*SUM(E85:E91)</f>
        <v>4866.6289610288986</v>
      </c>
      <c r="E30" s="302">
        <f>SUM(E57:E63)</f>
        <v>302260</v>
      </c>
      <c r="F30" s="302">
        <f>SUM(E64:E70)</f>
        <v>106222</v>
      </c>
      <c r="G30" s="302">
        <f>SUM(E71:E77)</f>
        <v>35821</v>
      </c>
      <c r="H30" s="302">
        <f>SUM(E78:E84)</f>
        <v>415402</v>
      </c>
      <c r="I30" s="302">
        <f>N65/($N$60+$N$65)*SUM(E85:E91)</f>
        <v>109861.37103897111</v>
      </c>
      <c r="K30" s="625" t="s">
        <v>808</v>
      </c>
    </row>
    <row r="31" spans="1:11">
      <c r="A31" s="210" t="s">
        <v>546</v>
      </c>
      <c r="B31" s="419">
        <f>B30/2</f>
        <v>27577.753317249699</v>
      </c>
      <c r="C31" s="519">
        <f t="shared" ref="C31:I31" si="2">C30/2</f>
        <v>160328.74668275029</v>
      </c>
      <c r="D31" s="519">
        <f t="shared" si="2"/>
        <v>2433.3144805144493</v>
      </c>
      <c r="E31" s="519">
        <f t="shared" si="2"/>
        <v>151130</v>
      </c>
      <c r="F31" s="519">
        <f t="shared" si="2"/>
        <v>53111</v>
      </c>
      <c r="G31" s="519">
        <f t="shared" si="2"/>
        <v>17910.5</v>
      </c>
      <c r="H31" s="519">
        <f t="shared" si="2"/>
        <v>207701</v>
      </c>
      <c r="I31" s="418">
        <f t="shared" si="2"/>
        <v>54930.685519485553</v>
      </c>
      <c r="K31" s="293"/>
    </row>
    <row r="32" spans="1:11">
      <c r="A32" s="627" t="s">
        <v>812</v>
      </c>
      <c r="B32" s="628">
        <f>1000*B30/B8</f>
        <v>146.33018938648112</v>
      </c>
      <c r="C32" s="628">
        <f t="shared" ref="C32:I32" si="3">1000*C30/C8</f>
        <v>43.749565054417317</v>
      </c>
      <c r="D32" s="628">
        <f t="shared" si="3"/>
        <v>20.557024901067422</v>
      </c>
      <c r="E32" s="628">
        <f t="shared" si="3"/>
        <v>65.804627354573867</v>
      </c>
      <c r="F32" s="628">
        <f t="shared" si="3"/>
        <v>64.002689725357584</v>
      </c>
      <c r="G32" s="628">
        <f t="shared" si="3"/>
        <v>69.917416992463885</v>
      </c>
      <c r="H32" s="628">
        <f t="shared" si="3"/>
        <v>73.430488319234769</v>
      </c>
      <c r="I32" s="628">
        <f t="shared" si="3"/>
        <v>44.704925553340097</v>
      </c>
      <c r="K32" s="293"/>
    </row>
    <row r="33" spans="1:15">
      <c r="A33" s="303" t="s">
        <v>129</v>
      </c>
    </row>
    <row r="34" spans="1:15">
      <c r="A34" s="247" t="s">
        <v>530</v>
      </c>
      <c r="C34" s="209">
        <v>199000</v>
      </c>
      <c r="K34" s="626" t="s">
        <v>733</v>
      </c>
    </row>
    <row r="35" spans="1:15">
      <c r="A35" s="210" t="s">
        <v>778</v>
      </c>
      <c r="C35" s="598">
        <f>C34/2</f>
        <v>99500</v>
      </c>
      <c r="K35" s="468"/>
    </row>
    <row r="36" spans="1:15">
      <c r="A36" s="469" t="s">
        <v>127</v>
      </c>
    </row>
    <row r="37" spans="1:15">
      <c r="A37" s="471" t="s">
        <v>735</v>
      </c>
      <c r="C37" s="610">
        <v>504500</v>
      </c>
      <c r="E37" s="209">
        <v>216854</v>
      </c>
      <c r="K37" s="468" t="s">
        <v>733</v>
      </c>
    </row>
    <row r="38" spans="1:15">
      <c r="A38" s="210" t="s">
        <v>736</v>
      </c>
      <c r="C38" s="319">
        <f>C37/2</f>
        <v>252250</v>
      </c>
      <c r="E38" s="319">
        <f>E37/2</f>
        <v>108427</v>
      </c>
    </row>
    <row r="41" spans="1:15" s="612" customFormat="1" ht="15.75">
      <c r="A41" s="275" t="s">
        <v>815</v>
      </c>
    </row>
    <row r="42" spans="1:15" s="236" customFormat="1" ht="15">
      <c r="A42" s="623" t="s">
        <v>806</v>
      </c>
      <c r="B42" s="614" t="s">
        <v>804</v>
      </c>
    </row>
    <row r="43" spans="1:15" s="236" customFormat="1" ht="15" customHeight="1">
      <c r="A43" s="615"/>
      <c r="C43" s="716" t="s">
        <v>811</v>
      </c>
      <c r="D43" s="716"/>
      <c r="E43" s="716"/>
      <c r="F43" s="716"/>
      <c r="G43" s="716"/>
      <c r="H43" s="716"/>
      <c r="I43" s="716"/>
      <c r="J43" s="716"/>
      <c r="K43" s="716"/>
      <c r="L43" s="716"/>
      <c r="M43" s="716"/>
      <c r="N43" s="716"/>
      <c r="O43" s="716"/>
    </row>
    <row r="44" spans="1:15" s="236" customFormat="1" ht="15">
      <c r="A44" s="615"/>
      <c r="C44" s="716"/>
      <c r="D44" s="716"/>
      <c r="E44" s="716"/>
      <c r="F44" s="716"/>
      <c r="G44" s="716"/>
      <c r="H44" s="716"/>
      <c r="I44" s="716"/>
      <c r="J44" s="716"/>
      <c r="K44" s="716"/>
      <c r="L44" s="716"/>
      <c r="M44" s="716"/>
      <c r="N44" s="716"/>
      <c r="O44" s="716"/>
    </row>
    <row r="45" spans="1:15" s="236" customFormat="1" ht="15">
      <c r="A45" s="615"/>
      <c r="C45" s="716"/>
      <c r="D45" s="716"/>
      <c r="E45" s="716"/>
      <c r="F45" s="716"/>
      <c r="G45" s="716"/>
      <c r="H45" s="716"/>
      <c r="I45" s="716"/>
      <c r="J45" s="716"/>
      <c r="K45" s="716"/>
      <c r="L45" s="716"/>
      <c r="M45" s="716"/>
      <c r="N45" s="716"/>
      <c r="O45" s="716"/>
    </row>
    <row r="46" spans="1:15" s="236" customFormat="1" ht="15">
      <c r="B46" s="614" t="s">
        <v>810</v>
      </c>
    </row>
    <row r="47" spans="1:15" s="236" customFormat="1" ht="15"/>
    <row r="48" spans="1:15" s="236" customFormat="1" ht="15">
      <c r="A48" s="645" t="s">
        <v>786</v>
      </c>
      <c r="B48" s="629" t="s">
        <v>814</v>
      </c>
      <c r="C48" s="236" t="s">
        <v>813</v>
      </c>
      <c r="D48" s="617"/>
      <c r="E48" s="617"/>
      <c r="F48" s="617"/>
      <c r="G48" s="617"/>
      <c r="H48" s="617"/>
      <c r="I48" s="618"/>
      <c r="J48" s="618"/>
      <c r="K48" s="618"/>
      <c r="L48" s="617"/>
    </row>
    <row r="49" spans="1:14" s="236" customFormat="1" ht="18">
      <c r="A49" s="630"/>
      <c r="B49" s="636" t="s">
        <v>787</v>
      </c>
      <c r="C49" s="636"/>
      <c r="D49" s="638" t="s">
        <v>788</v>
      </c>
      <c r="E49" s="637" t="s">
        <v>789</v>
      </c>
      <c r="G49" s="619"/>
    </row>
    <row r="50" spans="1:14" s="236" customFormat="1" ht="15">
      <c r="A50" s="711" t="s">
        <v>790</v>
      </c>
      <c r="B50" s="712" t="s">
        <v>791</v>
      </c>
      <c r="C50" s="642"/>
      <c r="D50" s="639" t="s">
        <v>792</v>
      </c>
      <c r="E50" s="631">
        <v>204882</v>
      </c>
      <c r="G50" s="618"/>
      <c r="H50" s="618"/>
      <c r="I50" s="618"/>
      <c r="J50" s="618"/>
      <c r="N50" s="624" t="s">
        <v>809</v>
      </c>
    </row>
    <row r="51" spans="1:14" s="236" customFormat="1" ht="15">
      <c r="A51" s="711"/>
      <c r="B51" s="713"/>
      <c r="C51" s="643"/>
      <c r="D51" s="640" t="s">
        <v>793</v>
      </c>
      <c r="E51" s="632">
        <v>76227</v>
      </c>
      <c r="F51" s="715"/>
      <c r="G51" s="715"/>
      <c r="H51" s="618"/>
      <c r="I51" s="618"/>
      <c r="J51" s="618"/>
      <c r="N51" s="236" t="s">
        <v>807</v>
      </c>
    </row>
    <row r="52" spans="1:14" s="236" customFormat="1" ht="15">
      <c r="A52" s="711"/>
      <c r="B52" s="714"/>
      <c r="C52" s="644"/>
      <c r="D52" s="641" t="s">
        <v>794</v>
      </c>
      <c r="E52" s="633"/>
      <c r="F52" s="620"/>
      <c r="G52" s="619"/>
      <c r="H52" s="618"/>
      <c r="I52" s="618"/>
      <c r="J52" s="618"/>
    </row>
    <row r="53" spans="1:14" s="236" customFormat="1" ht="15">
      <c r="A53" s="711"/>
      <c r="B53" s="712" t="s">
        <v>795</v>
      </c>
      <c r="C53" s="642"/>
      <c r="D53" s="639" t="s">
        <v>796</v>
      </c>
      <c r="E53" s="631">
        <v>5316</v>
      </c>
      <c r="G53" s="618"/>
      <c r="H53" s="618"/>
      <c r="I53" s="618"/>
      <c r="J53" s="618"/>
    </row>
    <row r="54" spans="1:14" s="236" customFormat="1" ht="15">
      <c r="A54" s="711"/>
      <c r="B54" s="713"/>
      <c r="C54" s="643"/>
      <c r="D54" s="640" t="s">
        <v>797</v>
      </c>
      <c r="E54" s="632">
        <v>17520</v>
      </c>
      <c r="G54" s="618"/>
      <c r="H54" s="618"/>
      <c r="I54" s="618"/>
      <c r="J54" s="618"/>
    </row>
    <row r="55" spans="1:14" s="236" customFormat="1" ht="15">
      <c r="A55" s="711"/>
      <c r="B55" s="713"/>
      <c r="C55" s="643"/>
      <c r="D55" s="640" t="s">
        <v>798</v>
      </c>
      <c r="E55" s="634"/>
      <c r="G55" s="618"/>
      <c r="H55" s="618"/>
      <c r="I55" s="618"/>
      <c r="J55" s="618"/>
    </row>
    <row r="56" spans="1:14" s="236" customFormat="1" ht="15">
      <c r="A56" s="711"/>
      <c r="B56" s="714"/>
      <c r="C56" s="644"/>
      <c r="D56" s="641" t="s">
        <v>799</v>
      </c>
      <c r="E56" s="635">
        <v>71868</v>
      </c>
      <c r="F56" s="616"/>
      <c r="G56" s="618"/>
      <c r="H56" s="618"/>
      <c r="I56" s="618"/>
      <c r="J56" s="618"/>
    </row>
    <row r="57" spans="1:14" s="236" customFormat="1" ht="15">
      <c r="A57" s="717" t="s">
        <v>800</v>
      </c>
      <c r="B57" s="712" t="s">
        <v>791</v>
      </c>
      <c r="C57" s="642"/>
      <c r="D57" s="639" t="s">
        <v>792</v>
      </c>
      <c r="E57" s="631">
        <v>271084</v>
      </c>
      <c r="G57" s="618"/>
      <c r="H57" s="618"/>
      <c r="I57" s="618"/>
      <c r="J57" s="618"/>
    </row>
    <row r="58" spans="1:14" s="236" customFormat="1" ht="15">
      <c r="A58" s="717"/>
      <c r="B58" s="713"/>
      <c r="C58" s="643"/>
      <c r="D58" s="640" t="s">
        <v>793</v>
      </c>
      <c r="E58" s="632"/>
      <c r="G58" s="621"/>
      <c r="H58" s="621"/>
      <c r="I58" s="621"/>
      <c r="J58" s="621"/>
      <c r="N58" s="613">
        <v>12410</v>
      </c>
    </row>
    <row r="59" spans="1:14" s="236" customFormat="1" ht="15">
      <c r="A59" s="717"/>
      <c r="B59" s="714"/>
      <c r="C59" s="644"/>
      <c r="D59" s="641" t="s">
        <v>794</v>
      </c>
      <c r="E59" s="633"/>
      <c r="N59" s="613">
        <v>72148</v>
      </c>
    </row>
    <row r="60" spans="1:14" s="236" customFormat="1" ht="15">
      <c r="A60" s="717"/>
      <c r="B60" s="712" t="s">
        <v>795</v>
      </c>
      <c r="C60" s="642"/>
      <c r="D60" s="639" t="s">
        <v>796</v>
      </c>
      <c r="E60" s="631">
        <v>25176</v>
      </c>
      <c r="N60" s="613">
        <v>1095</v>
      </c>
    </row>
    <row r="61" spans="1:14" s="236" customFormat="1" ht="15">
      <c r="A61" s="717"/>
      <c r="B61" s="713"/>
      <c r="C61" s="643"/>
      <c r="D61" s="640" t="s">
        <v>797</v>
      </c>
      <c r="E61" s="632"/>
      <c r="N61" s="613">
        <v>68009</v>
      </c>
    </row>
    <row r="62" spans="1:14" s="236" customFormat="1" ht="15">
      <c r="A62" s="717"/>
      <c r="B62" s="713"/>
      <c r="C62" s="643"/>
      <c r="D62" s="640" t="s">
        <v>798</v>
      </c>
      <c r="E62" s="634"/>
      <c r="N62" s="613">
        <v>23900</v>
      </c>
    </row>
    <row r="63" spans="1:14" s="236" customFormat="1" ht="15">
      <c r="A63" s="717"/>
      <c r="B63" s="714"/>
      <c r="C63" s="644"/>
      <c r="D63" s="641" t="s">
        <v>799</v>
      </c>
      <c r="E63" s="635">
        <v>6000</v>
      </c>
      <c r="N63" s="613">
        <v>8059</v>
      </c>
    </row>
    <row r="64" spans="1:14" s="236" customFormat="1" ht="15" customHeight="1">
      <c r="A64" s="717" t="s">
        <v>801</v>
      </c>
      <c r="B64" s="712" t="s">
        <v>791</v>
      </c>
      <c r="C64" s="642"/>
      <c r="D64" s="639" t="s">
        <v>792</v>
      </c>
      <c r="E64" s="631">
        <v>97333</v>
      </c>
      <c r="G64" s="622"/>
      <c r="H64" s="622"/>
      <c r="I64" s="622"/>
      <c r="J64" s="622"/>
      <c r="K64" s="622"/>
      <c r="N64" s="613">
        <v>93466</v>
      </c>
    </row>
    <row r="65" spans="1:14" s="236" customFormat="1" ht="15" customHeight="1">
      <c r="A65" s="717"/>
      <c r="B65" s="713"/>
      <c r="C65" s="643"/>
      <c r="D65" s="640" t="s">
        <v>793</v>
      </c>
      <c r="E65" s="632">
        <v>8889</v>
      </c>
      <c r="G65" s="622"/>
      <c r="H65" s="622"/>
      <c r="I65" s="622"/>
      <c r="J65" s="622"/>
      <c r="K65" s="622"/>
      <c r="N65" s="613">
        <v>24719</v>
      </c>
    </row>
    <row r="66" spans="1:14" s="236" customFormat="1" ht="15.75" customHeight="1">
      <c r="A66" s="717"/>
      <c r="B66" s="714"/>
      <c r="C66" s="644"/>
      <c r="D66" s="641" t="s">
        <v>794</v>
      </c>
      <c r="E66" s="633"/>
      <c r="G66" s="622"/>
      <c r="H66" s="622"/>
      <c r="I66" s="622"/>
      <c r="J66" s="622"/>
      <c r="K66" s="622"/>
    </row>
    <row r="67" spans="1:14" s="236" customFormat="1" ht="15" customHeight="1">
      <c r="A67" s="717"/>
      <c r="B67" s="712" t="s">
        <v>795</v>
      </c>
      <c r="C67" s="642"/>
      <c r="D67" s="639" t="s">
        <v>796</v>
      </c>
      <c r="E67" s="631"/>
      <c r="G67" s="622"/>
      <c r="H67" s="622"/>
      <c r="I67" s="622"/>
      <c r="J67" s="622"/>
      <c r="K67" s="622"/>
    </row>
    <row r="68" spans="1:14" s="236" customFormat="1" ht="15" customHeight="1">
      <c r="A68" s="717"/>
      <c r="B68" s="713"/>
      <c r="C68" s="643"/>
      <c r="D68" s="640" t="s">
        <v>797</v>
      </c>
      <c r="E68" s="632"/>
      <c r="G68" s="622"/>
      <c r="H68" s="622"/>
      <c r="I68" s="622"/>
      <c r="J68" s="622"/>
      <c r="K68" s="622"/>
    </row>
    <row r="69" spans="1:14" s="236" customFormat="1" ht="15" customHeight="1">
      <c r="A69" s="717"/>
      <c r="B69" s="713"/>
      <c r="C69" s="643"/>
      <c r="D69" s="640" t="s">
        <v>798</v>
      </c>
      <c r="E69" s="634"/>
      <c r="G69" s="622"/>
      <c r="H69" s="622"/>
      <c r="I69" s="622"/>
      <c r="J69" s="622"/>
      <c r="K69" s="622"/>
    </row>
    <row r="70" spans="1:14" s="236" customFormat="1" ht="15.75" customHeight="1">
      <c r="A70" s="717"/>
      <c r="B70" s="714"/>
      <c r="C70" s="644"/>
      <c r="D70" s="641" t="s">
        <v>799</v>
      </c>
      <c r="E70" s="635"/>
      <c r="G70" s="622"/>
      <c r="H70" s="622"/>
      <c r="I70" s="622"/>
      <c r="J70" s="622"/>
      <c r="K70" s="622"/>
    </row>
    <row r="71" spans="1:14" s="236" customFormat="1" ht="15" customHeight="1">
      <c r="A71" s="717" t="s">
        <v>802</v>
      </c>
      <c r="B71" s="712" t="s">
        <v>791</v>
      </c>
      <c r="C71" s="642"/>
      <c r="D71" s="639" t="s">
        <v>792</v>
      </c>
      <c r="E71" s="631">
        <v>11055</v>
      </c>
      <c r="G71" s="622"/>
      <c r="H71" s="622"/>
      <c r="I71" s="622"/>
      <c r="J71" s="622"/>
      <c r="K71" s="622"/>
    </row>
    <row r="72" spans="1:14" s="236" customFormat="1" ht="15" customHeight="1">
      <c r="A72" s="717"/>
      <c r="B72" s="713"/>
      <c r="C72" s="643"/>
      <c r="D72" s="640" t="s">
        <v>793</v>
      </c>
      <c r="E72" s="632">
        <v>6930</v>
      </c>
      <c r="G72" s="622"/>
      <c r="H72" s="622"/>
      <c r="I72" s="622"/>
      <c r="J72" s="622"/>
      <c r="K72" s="622"/>
    </row>
    <row r="73" spans="1:14" s="236" customFormat="1" ht="15.75" customHeight="1">
      <c r="A73" s="717"/>
      <c r="B73" s="714"/>
      <c r="C73" s="644"/>
      <c r="D73" s="641" t="s">
        <v>794</v>
      </c>
      <c r="E73" s="633"/>
      <c r="G73" s="622"/>
      <c r="H73" s="622"/>
      <c r="I73" s="622"/>
      <c r="J73" s="622"/>
      <c r="K73" s="622"/>
    </row>
    <row r="74" spans="1:14" s="236" customFormat="1" ht="15" customHeight="1">
      <c r="A74" s="717"/>
      <c r="B74" s="712" t="s">
        <v>795</v>
      </c>
      <c r="C74" s="642"/>
      <c r="D74" s="639" t="s">
        <v>796</v>
      </c>
      <c r="E74" s="631">
        <v>13956</v>
      </c>
      <c r="G74" s="622"/>
      <c r="H74" s="622"/>
      <c r="I74" s="622"/>
      <c r="J74" s="622"/>
      <c r="K74" s="622"/>
    </row>
    <row r="75" spans="1:14" s="236" customFormat="1" ht="15">
      <c r="A75" s="717"/>
      <c r="B75" s="713"/>
      <c r="C75" s="643"/>
      <c r="D75" s="640" t="s">
        <v>797</v>
      </c>
      <c r="E75" s="632"/>
    </row>
    <row r="76" spans="1:14" s="236" customFormat="1" ht="15">
      <c r="A76" s="717"/>
      <c r="B76" s="713"/>
      <c r="C76" s="643"/>
      <c r="D76" s="640" t="s">
        <v>798</v>
      </c>
      <c r="E76" s="634">
        <v>2991</v>
      </c>
    </row>
    <row r="77" spans="1:14" s="236" customFormat="1" ht="15">
      <c r="A77" s="717"/>
      <c r="B77" s="714"/>
      <c r="C77" s="644"/>
      <c r="D77" s="641" t="s">
        <v>799</v>
      </c>
      <c r="E77" s="635">
        <v>889</v>
      </c>
    </row>
    <row r="78" spans="1:14" s="236" customFormat="1" ht="15">
      <c r="A78" s="717" t="s">
        <v>803</v>
      </c>
      <c r="B78" s="712" t="s">
        <v>791</v>
      </c>
      <c r="C78" s="642"/>
      <c r="D78" s="639" t="s">
        <v>792</v>
      </c>
      <c r="E78" s="631">
        <v>94778</v>
      </c>
    </row>
    <row r="79" spans="1:14" s="236" customFormat="1" ht="15">
      <c r="A79" s="717"/>
      <c r="B79" s="713"/>
      <c r="C79" s="643"/>
      <c r="D79" s="640" t="s">
        <v>793</v>
      </c>
      <c r="E79" s="632">
        <v>14236</v>
      </c>
    </row>
    <row r="80" spans="1:14" s="236" customFormat="1" ht="15">
      <c r="A80" s="717"/>
      <c r="B80" s="714"/>
      <c r="C80" s="644"/>
      <c r="D80" s="641" t="s">
        <v>794</v>
      </c>
      <c r="E80" s="633"/>
    </row>
    <row r="81" spans="1:5" s="236" customFormat="1" ht="15">
      <c r="A81" s="717"/>
      <c r="B81" s="712" t="s">
        <v>795</v>
      </c>
      <c r="C81" s="642"/>
      <c r="D81" s="639" t="s">
        <v>796</v>
      </c>
      <c r="E81" s="631"/>
    </row>
    <row r="82" spans="1:5" s="236" customFormat="1" ht="15">
      <c r="A82" s="717"/>
      <c r="B82" s="713"/>
      <c r="C82" s="643"/>
      <c r="D82" s="640" t="s">
        <v>797</v>
      </c>
      <c r="E82" s="632"/>
    </row>
    <row r="83" spans="1:5" s="236" customFormat="1" ht="15">
      <c r="A83" s="717"/>
      <c r="B83" s="713"/>
      <c r="C83" s="643"/>
      <c r="D83" s="640" t="s">
        <v>798</v>
      </c>
      <c r="E83" s="634">
        <v>303352</v>
      </c>
    </row>
    <row r="84" spans="1:5" s="236" customFormat="1" ht="15">
      <c r="A84" s="717"/>
      <c r="B84" s="714"/>
      <c r="C84" s="644"/>
      <c r="D84" s="641" t="s">
        <v>799</v>
      </c>
      <c r="E84" s="635">
        <v>3036</v>
      </c>
    </row>
    <row r="85" spans="1:5" s="236" customFormat="1" ht="15">
      <c r="A85" s="718" t="s">
        <v>805</v>
      </c>
      <c r="B85" s="712" t="s">
        <v>791</v>
      </c>
      <c r="C85" s="642"/>
      <c r="D85" s="639" t="s">
        <v>792</v>
      </c>
      <c r="E85" s="631">
        <v>61288</v>
      </c>
    </row>
    <row r="86" spans="1:5" s="236" customFormat="1" ht="15">
      <c r="A86" s="719"/>
      <c r="B86" s="713"/>
      <c r="C86" s="643"/>
      <c r="D86" s="640" t="s">
        <v>793</v>
      </c>
      <c r="E86" s="632">
        <v>20424</v>
      </c>
    </row>
    <row r="87" spans="1:5" s="236" customFormat="1" ht="15">
      <c r="A87" s="719"/>
      <c r="B87" s="714"/>
      <c r="C87" s="644"/>
      <c r="D87" s="641" t="s">
        <v>794</v>
      </c>
      <c r="E87" s="633">
        <v>16352</v>
      </c>
    </row>
    <row r="88" spans="1:5" s="236" customFormat="1" ht="15">
      <c r="A88" s="719"/>
      <c r="B88" s="712" t="s">
        <v>795</v>
      </c>
      <c r="C88" s="642"/>
      <c r="D88" s="639" t="s">
        <v>796</v>
      </c>
      <c r="E88" s="631">
        <v>11797</v>
      </c>
    </row>
    <row r="89" spans="1:5" s="236" customFormat="1" ht="15">
      <c r="A89" s="719"/>
      <c r="B89" s="713"/>
      <c r="C89" s="643"/>
      <c r="D89" s="640" t="s">
        <v>797</v>
      </c>
      <c r="E89" s="632"/>
    </row>
    <row r="90" spans="1:5" s="236" customFormat="1" ht="15">
      <c r="A90" s="719"/>
      <c r="B90" s="713"/>
      <c r="C90" s="643"/>
      <c r="D90" s="640" t="s">
        <v>798</v>
      </c>
      <c r="E90" s="634">
        <v>4867</v>
      </c>
    </row>
    <row r="91" spans="1:5" s="236" customFormat="1" ht="15">
      <c r="A91" s="720"/>
      <c r="B91" s="714"/>
      <c r="C91" s="644"/>
      <c r="D91" s="641" t="s">
        <v>799</v>
      </c>
      <c r="E91" s="635"/>
    </row>
  </sheetData>
  <mergeCells count="20">
    <mergeCell ref="A71:A77"/>
    <mergeCell ref="B71:B73"/>
    <mergeCell ref="B74:B77"/>
    <mergeCell ref="A85:A91"/>
    <mergeCell ref="A57:A63"/>
    <mergeCell ref="B57:B59"/>
    <mergeCell ref="B60:B63"/>
    <mergeCell ref="A64:A70"/>
    <mergeCell ref="B64:B66"/>
    <mergeCell ref="B67:B70"/>
    <mergeCell ref="B85:B87"/>
    <mergeCell ref="B88:B91"/>
    <mergeCell ref="A78:A84"/>
    <mergeCell ref="B78:B80"/>
    <mergeCell ref="B81:B84"/>
    <mergeCell ref="A50:A56"/>
    <mergeCell ref="B50:B52"/>
    <mergeCell ref="F51:G51"/>
    <mergeCell ref="B53:B56"/>
    <mergeCell ref="C43:O45"/>
  </mergeCells>
  <pageMargins left="0.7" right="0.7" top="0.75" bottom="0.75" header="0.3" footer="0.3"/>
  <pageSetup paperSize="9" orientation="portrait" verticalDpi="0" r:id="rId1"/>
  <drawing r:id="rId2"/>
  <legacyDrawing r:id="rId3"/>
</worksheet>
</file>

<file path=xl/worksheets/sheet12.xml><?xml version="1.0" encoding="utf-8"?>
<worksheet xmlns="http://schemas.openxmlformats.org/spreadsheetml/2006/main" xmlns:r="http://schemas.openxmlformats.org/officeDocument/2006/relationships">
  <dimension ref="A1:AD607"/>
  <sheetViews>
    <sheetView showGridLines="0" zoomScale="80" zoomScaleNormal="80" workbookViewId="0">
      <pane ySplit="7" topLeftCell="A119" activePane="bottomLeft" state="frozen"/>
      <selection pane="bottomLeft" activeCell="E147" sqref="E147"/>
    </sheetView>
  </sheetViews>
  <sheetFormatPr defaultColWidth="9.140625" defaultRowHeight="12.75"/>
  <cols>
    <col min="1" max="1" width="9.140625" style="40"/>
    <col min="2" max="2" width="19.28515625" style="40" customWidth="1"/>
    <col min="3" max="3" width="9.140625" style="40"/>
    <col min="4" max="4" width="91.5703125" style="40" customWidth="1"/>
    <col min="5" max="5" width="10.28515625" style="40" customWidth="1"/>
    <col min="6" max="6" width="11.42578125" style="40" customWidth="1"/>
    <col min="7" max="7" width="11" style="40" customWidth="1"/>
    <col min="8" max="8" width="9" style="81" customWidth="1"/>
    <col min="9" max="9" width="9.7109375" style="40" bestFit="1" customWidth="1"/>
    <col min="10" max="10" width="69.140625" style="40" customWidth="1"/>
    <col min="11" max="13" width="13.140625" style="40" bestFit="1" customWidth="1"/>
    <col min="14" max="16384" width="9.140625" style="40"/>
  </cols>
  <sheetData>
    <row r="1" spans="1:30" s="248" customFormat="1" ht="21">
      <c r="A1" s="273" t="s">
        <v>527</v>
      </c>
      <c r="D1" s="180"/>
      <c r="E1" s="249"/>
      <c r="F1" s="249"/>
      <c r="G1" s="249"/>
      <c r="H1" s="249"/>
      <c r="I1" s="180"/>
      <c r="J1" s="249"/>
      <c r="S1" s="272"/>
      <c r="T1" s="272"/>
    </row>
    <row r="2" spans="1:30" s="286" customFormat="1">
      <c r="A2" s="286" t="s">
        <v>535</v>
      </c>
      <c r="C2" s="267"/>
      <c r="D2" s="268"/>
      <c r="E2" s="220" t="s">
        <v>403</v>
      </c>
      <c r="F2" s="220"/>
      <c r="G2" s="267"/>
      <c r="I2" s="269"/>
      <c r="J2" s="267"/>
      <c r="L2" s="269"/>
      <c r="M2" s="267"/>
      <c r="O2" s="269"/>
      <c r="P2" s="267"/>
      <c r="R2" s="269"/>
      <c r="S2" s="267"/>
      <c r="U2" s="269"/>
      <c r="V2" s="267"/>
      <c r="X2" s="269"/>
      <c r="Y2" s="267"/>
      <c r="AA2" s="269"/>
      <c r="AB2" s="267"/>
      <c r="AD2" s="269"/>
    </row>
    <row r="3" spans="1:30" s="30" customFormat="1">
      <c r="C3" s="32"/>
      <c r="D3" s="33"/>
      <c r="E3" s="251"/>
      <c r="F3" s="226" t="s">
        <v>529</v>
      </c>
      <c r="H3" s="32"/>
      <c r="I3" s="33"/>
      <c r="K3" s="34"/>
      <c r="L3" s="34"/>
      <c r="M3" s="34"/>
      <c r="N3" s="34"/>
      <c r="R3" s="32"/>
    </row>
    <row r="4" spans="1:30" s="259" customFormat="1">
      <c r="C4" s="32"/>
      <c r="D4" s="261"/>
      <c r="E4" s="280"/>
      <c r="F4" s="219" t="s">
        <v>707</v>
      </c>
      <c r="H4" s="32"/>
      <c r="I4" s="261"/>
      <c r="K4" s="35"/>
      <c r="L4" s="35"/>
      <c r="M4" s="35"/>
      <c r="N4" s="35"/>
      <c r="R4" s="32"/>
    </row>
    <row r="5" spans="1:30" ht="18.75" customHeight="1">
      <c r="A5" s="656" t="s">
        <v>405</v>
      </c>
      <c r="B5" s="650"/>
      <c r="C5" s="650"/>
      <c r="D5" s="648"/>
      <c r="E5" s="657" t="s">
        <v>404</v>
      </c>
      <c r="F5" s="658"/>
      <c r="G5" s="659"/>
      <c r="H5" s="39"/>
      <c r="I5" s="647" t="s">
        <v>406</v>
      </c>
      <c r="J5" s="648"/>
      <c r="K5" s="649" t="s">
        <v>404</v>
      </c>
      <c r="L5" s="650"/>
      <c r="M5" s="648"/>
    </row>
    <row r="6" spans="1:30" ht="25.5">
      <c r="A6" s="46" t="s">
        <v>408</v>
      </c>
      <c r="B6" s="47" t="s">
        <v>414</v>
      </c>
      <c r="C6" s="46" t="s">
        <v>407</v>
      </c>
      <c r="D6" s="47" t="s">
        <v>409</v>
      </c>
      <c r="E6" s="46" t="s">
        <v>400</v>
      </c>
      <c r="F6" s="46" t="s">
        <v>401</v>
      </c>
      <c r="G6" s="46" t="s">
        <v>402</v>
      </c>
      <c r="H6" s="45"/>
      <c r="I6" s="48" t="s">
        <v>0</v>
      </c>
      <c r="J6" s="49" t="s">
        <v>411</v>
      </c>
      <c r="K6" s="50" t="s">
        <v>400</v>
      </c>
      <c r="L6" s="50" t="s">
        <v>401</v>
      </c>
      <c r="M6" s="50" t="s">
        <v>402</v>
      </c>
    </row>
    <row r="7" spans="1:30">
      <c r="H7" s="150"/>
    </row>
    <row r="8" spans="1:30" s="275" customFormat="1" ht="15.75">
      <c r="A8" s="275" t="s">
        <v>524</v>
      </c>
      <c r="H8" s="274"/>
      <c r="I8" s="275" t="str">
        <f>A8</f>
        <v>Adjusted ACT data</v>
      </c>
    </row>
    <row r="9" spans="1:30">
      <c r="H9" s="150"/>
    </row>
    <row r="10" spans="1:30">
      <c r="A10" s="54" t="s">
        <v>3</v>
      </c>
      <c r="B10" s="680" t="s">
        <v>137</v>
      </c>
      <c r="C10" s="53" t="s">
        <v>4</v>
      </c>
      <c r="D10" s="52" t="s">
        <v>79</v>
      </c>
      <c r="E10" s="84">
        <f>ACT!L8</f>
        <v>0</v>
      </c>
      <c r="F10" s="84">
        <f>ACT!M8</f>
        <v>0</v>
      </c>
      <c r="G10" s="84">
        <f>ACT!N8</f>
        <v>0</v>
      </c>
      <c r="H10" s="173"/>
      <c r="I10" s="142" t="s">
        <v>324</v>
      </c>
      <c r="J10" s="21" t="s">
        <v>325</v>
      </c>
      <c r="K10" s="84">
        <f>E75</f>
        <v>107</v>
      </c>
      <c r="L10" s="84">
        <f>F75</f>
        <v>125.25</v>
      </c>
      <c r="M10" s="84">
        <f>G75</f>
        <v>150.35</v>
      </c>
    </row>
    <row r="11" spans="1:30">
      <c r="A11" s="57"/>
      <c r="B11" s="681"/>
      <c r="C11" s="53" t="s">
        <v>138</v>
      </c>
      <c r="D11" s="52" t="s">
        <v>139</v>
      </c>
      <c r="E11" s="84">
        <f>ACT!L9</f>
        <v>0</v>
      </c>
      <c r="F11" s="84">
        <f>ACT!M9</f>
        <v>0</v>
      </c>
      <c r="G11" s="84">
        <f>ACT!N9</f>
        <v>0</v>
      </c>
      <c r="H11" s="173"/>
      <c r="I11" s="142" t="s">
        <v>326</v>
      </c>
      <c r="J11" s="21" t="s">
        <v>327</v>
      </c>
      <c r="K11" s="84">
        <f>E77</f>
        <v>0</v>
      </c>
      <c r="L11" s="84">
        <f>F77</f>
        <v>0</v>
      </c>
      <c r="M11" s="84">
        <f>G77</f>
        <v>0</v>
      </c>
    </row>
    <row r="12" spans="1:30">
      <c r="A12" s="60"/>
      <c r="B12" s="682"/>
      <c r="C12" s="53" t="s">
        <v>81</v>
      </c>
      <c r="D12" s="52" t="s">
        <v>80</v>
      </c>
      <c r="E12" s="84">
        <f>ACT!L10</f>
        <v>0</v>
      </c>
      <c r="F12" s="84">
        <f>ACT!M10</f>
        <v>0</v>
      </c>
      <c r="G12" s="84">
        <f>ACT!N10</f>
        <v>0</v>
      </c>
      <c r="H12" s="173"/>
      <c r="I12" s="142" t="s">
        <v>328</v>
      </c>
      <c r="J12" s="21" t="s">
        <v>130</v>
      </c>
      <c r="K12" s="84">
        <f>E76</f>
        <v>0</v>
      </c>
      <c r="L12" s="84">
        <f>F76</f>
        <v>1.49</v>
      </c>
      <c r="M12" s="84">
        <f>G76</f>
        <v>0.252</v>
      </c>
    </row>
    <row r="13" spans="1:30">
      <c r="A13" s="63" t="s">
        <v>5</v>
      </c>
      <c r="B13" s="152" t="s">
        <v>6</v>
      </c>
      <c r="C13" s="53" t="s">
        <v>7</v>
      </c>
      <c r="D13" s="52" t="s">
        <v>82</v>
      </c>
      <c r="E13" s="84">
        <f>ACT!L11</f>
        <v>8.4000000000000005E-2</v>
      </c>
      <c r="F13" s="84">
        <f>ACT!M11</f>
        <v>2.5760000000000001</v>
      </c>
      <c r="G13" s="84">
        <f>ACT!N11</f>
        <v>0.36699999999999999</v>
      </c>
      <c r="H13" s="173"/>
      <c r="I13" s="142" t="s">
        <v>329</v>
      </c>
      <c r="J13" s="21" t="s">
        <v>330</v>
      </c>
      <c r="K13" s="84">
        <f>E46</f>
        <v>0.13500000000000001</v>
      </c>
      <c r="L13" s="84">
        <f>F46</f>
        <v>0.13800000000000001</v>
      </c>
      <c r="M13" s="84">
        <f>G46</f>
        <v>0.4</v>
      </c>
    </row>
    <row r="14" spans="1:30">
      <c r="A14" s="63" t="s">
        <v>8</v>
      </c>
      <c r="B14" s="152" t="s">
        <v>140</v>
      </c>
      <c r="C14" s="53" t="s">
        <v>9</v>
      </c>
      <c r="D14" s="52" t="s">
        <v>83</v>
      </c>
      <c r="E14" s="84">
        <f>ACT!L12</f>
        <v>11.22</v>
      </c>
      <c r="F14" s="84">
        <f>ACT!M12</f>
        <v>3.02</v>
      </c>
      <c r="G14" s="84">
        <f>ACT!N12</f>
        <v>0.875</v>
      </c>
      <c r="H14" s="173"/>
      <c r="I14" s="142" t="s">
        <v>331</v>
      </c>
      <c r="J14" s="21" t="s">
        <v>332</v>
      </c>
      <c r="K14" s="84">
        <f>E48</f>
        <v>0</v>
      </c>
      <c r="L14" s="84">
        <f>F48</f>
        <v>0</v>
      </c>
      <c r="M14" s="84">
        <f>G48</f>
        <v>0</v>
      </c>
    </row>
    <row r="15" spans="1:30">
      <c r="A15" s="64" t="s">
        <v>10</v>
      </c>
      <c r="B15" s="680" t="s">
        <v>11</v>
      </c>
      <c r="C15" s="53" t="s">
        <v>12</v>
      </c>
      <c r="D15" s="52" t="s">
        <v>84</v>
      </c>
      <c r="E15" s="84">
        <f>ACT!L13</f>
        <v>0</v>
      </c>
      <c r="F15" s="84">
        <f>ACT!M13</f>
        <v>0</v>
      </c>
      <c r="G15" s="84">
        <f>ACT!N13</f>
        <v>0</v>
      </c>
      <c r="H15" s="173"/>
      <c r="I15" s="142" t="s">
        <v>333</v>
      </c>
      <c r="J15" s="21" t="s">
        <v>334</v>
      </c>
      <c r="K15" s="84">
        <f>E45</f>
        <v>0</v>
      </c>
      <c r="L15" s="84">
        <f>F45</f>
        <v>0</v>
      </c>
      <c r="M15" s="84">
        <f>G45</f>
        <v>0</v>
      </c>
    </row>
    <row r="16" spans="1:30">
      <c r="A16" s="65"/>
      <c r="B16" s="681"/>
      <c r="C16" s="53" t="s">
        <v>13</v>
      </c>
      <c r="D16" s="52" t="s">
        <v>85</v>
      </c>
      <c r="E16" s="84">
        <f>ACT!L14</f>
        <v>0</v>
      </c>
      <c r="F16" s="84">
        <f>ACT!M14</f>
        <v>0</v>
      </c>
      <c r="G16" s="84">
        <f>ACT!N14</f>
        <v>0</v>
      </c>
      <c r="H16" s="173"/>
      <c r="I16" s="142" t="s">
        <v>335</v>
      </c>
      <c r="J16" s="21" t="s">
        <v>336</v>
      </c>
      <c r="K16" s="84">
        <f>E11</f>
        <v>0</v>
      </c>
      <c r="L16" s="84">
        <f>F11</f>
        <v>0</v>
      </c>
      <c r="M16" s="84">
        <f>G11</f>
        <v>0</v>
      </c>
    </row>
    <row r="17" spans="1:13">
      <c r="A17" s="65"/>
      <c r="B17" s="681"/>
      <c r="C17" s="53" t="s">
        <v>14</v>
      </c>
      <c r="D17" s="52" t="s">
        <v>86</v>
      </c>
      <c r="E17" s="84">
        <f>ACT!L15</f>
        <v>21.2</v>
      </c>
      <c r="F17" s="84">
        <f>ACT!M15</f>
        <v>12.62</v>
      </c>
      <c r="G17" s="84">
        <f>ACT!N15</f>
        <v>5.23</v>
      </c>
      <c r="H17" s="173"/>
      <c r="I17" s="142" t="s">
        <v>337</v>
      </c>
      <c r="J17" s="21" t="s">
        <v>322</v>
      </c>
      <c r="K17" s="84">
        <f t="shared" ref="K17:M18" si="0">E49</f>
        <v>493.46</v>
      </c>
      <c r="L17" s="84">
        <f t="shared" si="0"/>
        <v>576.54999999999995</v>
      </c>
      <c r="M17" s="84">
        <f t="shared" si="0"/>
        <v>686.39</v>
      </c>
    </row>
    <row r="18" spans="1:13">
      <c r="A18" s="65"/>
      <c r="B18" s="681"/>
      <c r="C18" s="53" t="s">
        <v>15</v>
      </c>
      <c r="D18" s="52" t="s">
        <v>87</v>
      </c>
      <c r="E18" s="84">
        <f>ACT!L16</f>
        <v>0</v>
      </c>
      <c r="F18" s="84">
        <f>ACT!M16</f>
        <v>0</v>
      </c>
      <c r="G18" s="84">
        <f>ACT!N16</f>
        <v>0</v>
      </c>
      <c r="H18" s="173"/>
      <c r="I18" s="142" t="s">
        <v>338</v>
      </c>
      <c r="J18" s="21" t="s">
        <v>339</v>
      </c>
      <c r="K18" s="84">
        <f t="shared" si="0"/>
        <v>419.87</v>
      </c>
      <c r="L18" s="84">
        <f t="shared" si="0"/>
        <v>1077.55</v>
      </c>
      <c r="M18" s="84">
        <f t="shared" si="0"/>
        <v>899.4</v>
      </c>
    </row>
    <row r="19" spans="1:13">
      <c r="A19" s="65"/>
      <c r="B19" s="681"/>
      <c r="C19" s="53" t="s">
        <v>16</v>
      </c>
      <c r="D19" s="52" t="s">
        <v>88</v>
      </c>
      <c r="E19" s="84">
        <f>ACT!L17</f>
        <v>0</v>
      </c>
      <c r="F19" s="84">
        <f>ACT!M17</f>
        <v>0</v>
      </c>
      <c r="G19" s="84">
        <f>ACT!N17</f>
        <v>0</v>
      </c>
      <c r="H19" s="173"/>
      <c r="I19" s="142" t="s">
        <v>340</v>
      </c>
      <c r="J19" s="21" t="s">
        <v>341</v>
      </c>
      <c r="K19" s="84">
        <f>E56</f>
        <v>16</v>
      </c>
      <c r="L19" s="84">
        <f>F56</f>
        <v>0.06</v>
      </c>
      <c r="M19" s="84">
        <f>G56</f>
        <v>18.100000000000001</v>
      </c>
    </row>
    <row r="20" spans="1:13">
      <c r="A20" s="65"/>
      <c r="B20" s="681"/>
      <c r="C20" s="53" t="s">
        <v>17</v>
      </c>
      <c r="D20" s="52" t="s">
        <v>89</v>
      </c>
      <c r="E20" s="84">
        <f>ACT!L18</f>
        <v>0</v>
      </c>
      <c r="F20" s="84">
        <f>ACT!M18</f>
        <v>0</v>
      </c>
      <c r="G20" s="84">
        <f>ACT!N18</f>
        <v>0</v>
      </c>
      <c r="H20" s="173"/>
      <c r="I20" s="142" t="s">
        <v>342</v>
      </c>
      <c r="J20" s="21" t="s">
        <v>343</v>
      </c>
      <c r="K20" s="84">
        <f>E51</f>
        <v>0</v>
      </c>
      <c r="L20" s="84">
        <f>F51</f>
        <v>0</v>
      </c>
      <c r="M20" s="84">
        <f>G51</f>
        <v>0</v>
      </c>
    </row>
    <row r="21" spans="1:13">
      <c r="A21" s="65"/>
      <c r="B21" s="681"/>
      <c r="C21" s="53" t="s">
        <v>18</v>
      </c>
      <c r="D21" s="52" t="s">
        <v>90</v>
      </c>
      <c r="E21" s="84">
        <f>ACT!L19</f>
        <v>0</v>
      </c>
      <c r="F21" s="84">
        <f>ACT!M19</f>
        <v>0</v>
      </c>
      <c r="G21" s="84">
        <f>ACT!N19</f>
        <v>0</v>
      </c>
      <c r="H21" s="173"/>
      <c r="I21" s="142" t="s">
        <v>344</v>
      </c>
      <c r="J21" s="21" t="s">
        <v>345</v>
      </c>
      <c r="K21" s="84">
        <f t="shared" ref="K21:M22" si="1">E40</f>
        <v>33.81</v>
      </c>
      <c r="L21" s="84">
        <f t="shared" si="1"/>
        <v>30.97</v>
      </c>
      <c r="M21" s="84">
        <f t="shared" si="1"/>
        <v>95.84</v>
      </c>
    </row>
    <row r="22" spans="1:13">
      <c r="A22" s="65"/>
      <c r="B22" s="681"/>
      <c r="C22" s="53" t="s">
        <v>19</v>
      </c>
      <c r="D22" s="52" t="s">
        <v>141</v>
      </c>
      <c r="E22" s="84">
        <f>ACT!L20</f>
        <v>0</v>
      </c>
      <c r="F22" s="84">
        <f>ACT!M20</f>
        <v>0</v>
      </c>
      <c r="G22" s="84">
        <f>ACT!N20</f>
        <v>0</v>
      </c>
      <c r="H22" s="173"/>
      <c r="I22" s="142" t="s">
        <v>346</v>
      </c>
      <c r="J22" s="21" t="s">
        <v>347</v>
      </c>
      <c r="K22" s="84">
        <f t="shared" si="1"/>
        <v>3.5999999999999997E-2</v>
      </c>
      <c r="L22" s="84">
        <f t="shared" si="1"/>
        <v>0.46500000000000002</v>
      </c>
      <c r="M22" s="84">
        <f t="shared" si="1"/>
        <v>0.61</v>
      </c>
    </row>
    <row r="23" spans="1:13">
      <c r="A23" s="65"/>
      <c r="B23" s="681"/>
      <c r="C23" s="53" t="s">
        <v>142</v>
      </c>
      <c r="D23" s="52" t="s">
        <v>143</v>
      </c>
      <c r="E23" s="84">
        <f>ACT!L21</f>
        <v>0</v>
      </c>
      <c r="F23" s="84">
        <f>ACT!M21</f>
        <v>0</v>
      </c>
      <c r="G23" s="84">
        <f>ACT!N21</f>
        <v>0</v>
      </c>
      <c r="H23" s="173"/>
      <c r="I23" s="142" t="s">
        <v>348</v>
      </c>
      <c r="J23" s="21" t="s">
        <v>349</v>
      </c>
      <c r="K23" s="84">
        <f>E78</f>
        <v>30.19</v>
      </c>
      <c r="L23" s="84">
        <f>F78</f>
        <v>15.35</v>
      </c>
      <c r="M23" s="84">
        <f>G78</f>
        <v>22.93</v>
      </c>
    </row>
    <row r="24" spans="1:13">
      <c r="A24" s="65"/>
      <c r="B24" s="681"/>
      <c r="C24" s="53" t="s">
        <v>20</v>
      </c>
      <c r="D24" s="52" t="s">
        <v>91</v>
      </c>
      <c r="E24" s="84">
        <f>ACT!L22</f>
        <v>0</v>
      </c>
      <c r="F24" s="84">
        <f>ACT!M22</f>
        <v>0</v>
      </c>
      <c r="G24" s="84">
        <f>ACT!N22</f>
        <v>0</v>
      </c>
      <c r="H24" s="173"/>
      <c r="I24" s="142" t="s">
        <v>350</v>
      </c>
      <c r="J24" s="21" t="s">
        <v>351</v>
      </c>
      <c r="K24" s="84">
        <f>E81+E36+E37+E39</f>
        <v>0</v>
      </c>
      <c r="L24" s="84">
        <f>F81+F36+F37+F39</f>
        <v>0.3</v>
      </c>
      <c r="M24" s="84">
        <f>G81+G36+G37+G39</f>
        <v>0</v>
      </c>
    </row>
    <row r="25" spans="1:13">
      <c r="A25" s="65"/>
      <c r="B25" s="681"/>
      <c r="C25" s="53" t="s">
        <v>21</v>
      </c>
      <c r="D25" s="52" t="s">
        <v>144</v>
      </c>
      <c r="E25" s="84">
        <f>ACT!L23</f>
        <v>0</v>
      </c>
      <c r="F25" s="84">
        <f>ACT!M23</f>
        <v>0</v>
      </c>
      <c r="G25" s="84">
        <f>ACT!N23</f>
        <v>0</v>
      </c>
      <c r="H25" s="173"/>
      <c r="I25" s="142" t="s">
        <v>352</v>
      </c>
      <c r="J25" s="21" t="s">
        <v>353</v>
      </c>
      <c r="K25" s="84">
        <f>E79</f>
        <v>19.3</v>
      </c>
      <c r="L25" s="84">
        <f>F79</f>
        <v>15.12</v>
      </c>
      <c r="M25" s="84">
        <f>G79</f>
        <v>17.84</v>
      </c>
    </row>
    <row r="26" spans="1:13">
      <c r="A26" s="65"/>
      <c r="B26" s="681"/>
      <c r="C26" s="53" t="s">
        <v>22</v>
      </c>
      <c r="D26" s="52" t="s">
        <v>92</v>
      </c>
      <c r="E26" s="84">
        <f>ACT!L24</f>
        <v>0</v>
      </c>
      <c r="F26" s="84">
        <f>ACT!M24</f>
        <v>0</v>
      </c>
      <c r="G26" s="84">
        <f>ACT!N24</f>
        <v>0</v>
      </c>
      <c r="H26" s="173"/>
      <c r="I26" s="142" t="s">
        <v>354</v>
      </c>
      <c r="J26" s="21" t="s">
        <v>355</v>
      </c>
      <c r="K26" s="84">
        <f>E10</f>
        <v>0</v>
      </c>
      <c r="L26" s="84">
        <f>F10</f>
        <v>0</v>
      </c>
      <c r="M26" s="84">
        <f>G10</f>
        <v>0</v>
      </c>
    </row>
    <row r="27" spans="1:13">
      <c r="A27" s="65"/>
      <c r="B27" s="681"/>
      <c r="C27" s="53" t="s">
        <v>23</v>
      </c>
      <c r="D27" s="52" t="s">
        <v>93</v>
      </c>
      <c r="E27" s="84">
        <f>ACT!L25</f>
        <v>46.59</v>
      </c>
      <c r="F27" s="84">
        <f>ACT!M25</f>
        <v>157.83000000000001</v>
      </c>
      <c r="G27" s="84">
        <f>ACT!N25</f>
        <v>132.46</v>
      </c>
      <c r="H27" s="173"/>
      <c r="I27" s="142" t="s">
        <v>356</v>
      </c>
      <c r="J27" s="21" t="s">
        <v>357</v>
      </c>
      <c r="K27" s="84">
        <f>E72+E69+E70+E74</f>
        <v>27577.753317249699</v>
      </c>
      <c r="L27" s="84">
        <f>F72+F69+F70+F74</f>
        <v>27577.753317249699</v>
      </c>
      <c r="M27" s="84">
        <f>G72+G69+G70+G74</f>
        <v>27577.753317249699</v>
      </c>
    </row>
    <row r="28" spans="1:13">
      <c r="A28" s="65"/>
      <c r="B28" s="681"/>
      <c r="C28" s="53" t="s">
        <v>24</v>
      </c>
      <c r="D28" s="52" t="s">
        <v>94</v>
      </c>
      <c r="E28" s="84">
        <f>ACT!L26</f>
        <v>0</v>
      </c>
      <c r="F28" s="84">
        <f>ACT!M26</f>
        <v>0</v>
      </c>
      <c r="G28" s="84">
        <f>ACT!N26</f>
        <v>0</v>
      </c>
      <c r="H28" s="276" t="s">
        <v>497</v>
      </c>
      <c r="I28" s="66"/>
      <c r="J28" s="67" t="s">
        <v>412</v>
      </c>
      <c r="K28" s="68"/>
      <c r="L28" s="68"/>
      <c r="M28" s="69"/>
    </row>
    <row r="29" spans="1:13">
      <c r="A29" s="65"/>
      <c r="B29" s="681"/>
      <c r="C29" s="53" t="s">
        <v>25</v>
      </c>
      <c r="D29" s="52" t="s">
        <v>145</v>
      </c>
      <c r="E29" s="84">
        <f>ACT!L27</f>
        <v>0</v>
      </c>
      <c r="F29" s="84">
        <f>ACT!M27</f>
        <v>0</v>
      </c>
      <c r="G29" s="84">
        <f>ACT!N27</f>
        <v>0</v>
      </c>
      <c r="H29" s="173"/>
      <c r="I29" s="142" t="s">
        <v>358</v>
      </c>
      <c r="J29" s="22" t="s">
        <v>84</v>
      </c>
      <c r="K29" s="84">
        <f>E15</f>
        <v>0</v>
      </c>
      <c r="L29" s="84">
        <f>F15</f>
        <v>0</v>
      </c>
      <c r="M29" s="84">
        <f>G15</f>
        <v>0</v>
      </c>
    </row>
    <row r="30" spans="1:13">
      <c r="A30" s="65"/>
      <c r="B30" s="681"/>
      <c r="C30" s="53" t="s">
        <v>146</v>
      </c>
      <c r="D30" s="52" t="s">
        <v>147</v>
      </c>
      <c r="E30" s="84">
        <f>ACT!L28</f>
        <v>0</v>
      </c>
      <c r="F30" s="84">
        <f>ACT!M28</f>
        <v>0</v>
      </c>
      <c r="G30" s="84">
        <f>ACT!N28</f>
        <v>0</v>
      </c>
      <c r="H30" s="173"/>
      <c r="I30" s="142" t="s">
        <v>359</v>
      </c>
      <c r="J30" s="22" t="s">
        <v>90</v>
      </c>
      <c r="K30" s="84">
        <f>E21</f>
        <v>0</v>
      </c>
      <c r="L30" s="84">
        <f>F21</f>
        <v>0</v>
      </c>
      <c r="M30" s="84">
        <f>G21</f>
        <v>0</v>
      </c>
    </row>
    <row r="31" spans="1:13">
      <c r="A31" s="65"/>
      <c r="B31" s="681"/>
      <c r="C31" s="53" t="s">
        <v>148</v>
      </c>
      <c r="D31" s="52" t="s">
        <v>149</v>
      </c>
      <c r="E31" s="84">
        <f>ACT!L29</f>
        <v>0</v>
      </c>
      <c r="F31" s="84">
        <f>ACT!M29</f>
        <v>0</v>
      </c>
      <c r="G31" s="84">
        <f>ACT!N29</f>
        <v>0</v>
      </c>
      <c r="H31" s="173"/>
      <c r="I31" s="142" t="s">
        <v>360</v>
      </c>
      <c r="J31" s="22" t="s">
        <v>361</v>
      </c>
      <c r="K31" s="84">
        <f>E19</f>
        <v>0</v>
      </c>
      <c r="L31" s="84">
        <f>F19</f>
        <v>0</v>
      </c>
      <c r="M31" s="84">
        <f>G19</f>
        <v>0</v>
      </c>
    </row>
    <row r="32" spans="1:13">
      <c r="A32" s="65"/>
      <c r="B32" s="681"/>
      <c r="C32" s="53" t="s">
        <v>26</v>
      </c>
      <c r="D32" s="52" t="s">
        <v>150</v>
      </c>
      <c r="E32" s="84">
        <f>ACT!L30</f>
        <v>0</v>
      </c>
      <c r="F32" s="84">
        <f>ACT!M30</f>
        <v>0</v>
      </c>
      <c r="G32" s="84">
        <f>ACT!N30</f>
        <v>0</v>
      </c>
      <c r="H32" s="173"/>
      <c r="I32" s="142" t="s">
        <v>362</v>
      </c>
      <c r="J32" s="22" t="s">
        <v>91</v>
      </c>
      <c r="K32" s="84">
        <f>E24</f>
        <v>0</v>
      </c>
      <c r="L32" s="84">
        <f>F24</f>
        <v>0</v>
      </c>
      <c r="M32" s="84">
        <f>G24</f>
        <v>0</v>
      </c>
    </row>
    <row r="33" spans="1:13">
      <c r="A33" s="65"/>
      <c r="B33" s="681"/>
      <c r="C33" s="53" t="s">
        <v>27</v>
      </c>
      <c r="D33" s="52" t="s">
        <v>95</v>
      </c>
      <c r="E33" s="84">
        <f>ACT!L31</f>
        <v>0</v>
      </c>
      <c r="F33" s="84">
        <f>ACT!M31</f>
        <v>0</v>
      </c>
      <c r="G33" s="84">
        <f>ACT!N31</f>
        <v>0</v>
      </c>
      <c r="H33" s="173"/>
      <c r="I33" s="142" t="s">
        <v>363</v>
      </c>
      <c r="J33" s="22" t="s">
        <v>94</v>
      </c>
      <c r="K33" s="84">
        <f>E28</f>
        <v>0</v>
      </c>
      <c r="L33" s="84">
        <f>F28</f>
        <v>0</v>
      </c>
      <c r="M33" s="84">
        <f>G28</f>
        <v>0</v>
      </c>
    </row>
    <row r="34" spans="1:13">
      <c r="A34" s="65"/>
      <c r="B34" s="681"/>
      <c r="C34" s="53" t="s">
        <v>28</v>
      </c>
      <c r="D34" s="52" t="s">
        <v>96</v>
      </c>
      <c r="E34" s="84">
        <f>ACT!L32</f>
        <v>0</v>
      </c>
      <c r="F34" s="84">
        <f>ACT!M32</f>
        <v>0</v>
      </c>
      <c r="G34" s="84">
        <f>ACT!N32</f>
        <v>0</v>
      </c>
      <c r="H34" s="173"/>
      <c r="I34" s="142" t="s">
        <v>364</v>
      </c>
      <c r="J34" s="22" t="s">
        <v>87</v>
      </c>
      <c r="K34" s="84">
        <f>E18</f>
        <v>0</v>
      </c>
      <c r="L34" s="84">
        <f>F18</f>
        <v>0</v>
      </c>
      <c r="M34" s="84">
        <f>G18</f>
        <v>0</v>
      </c>
    </row>
    <row r="35" spans="1:13">
      <c r="A35" s="65"/>
      <c r="B35" s="681"/>
      <c r="C35" s="53" t="s">
        <v>29</v>
      </c>
      <c r="D35" s="52" t="s">
        <v>97</v>
      </c>
      <c r="E35" s="84">
        <f>ACT!L33</f>
        <v>0</v>
      </c>
      <c r="F35" s="84">
        <f>ACT!M33</f>
        <v>0</v>
      </c>
      <c r="G35" s="84">
        <f>ACT!N33</f>
        <v>0</v>
      </c>
      <c r="H35" s="173"/>
      <c r="I35" s="142" t="s">
        <v>365</v>
      </c>
      <c r="J35" s="22" t="s">
        <v>145</v>
      </c>
      <c r="K35" s="84">
        <f>E29</f>
        <v>0</v>
      </c>
      <c r="L35" s="84">
        <f>F29</f>
        <v>0</v>
      </c>
      <c r="M35" s="84">
        <f>G29</f>
        <v>0</v>
      </c>
    </row>
    <row r="36" spans="1:13">
      <c r="A36" s="65"/>
      <c r="B36" s="681"/>
      <c r="C36" s="53" t="s">
        <v>99</v>
      </c>
      <c r="D36" s="52" t="s">
        <v>98</v>
      </c>
      <c r="E36" s="84">
        <f>ACT!L34</f>
        <v>0</v>
      </c>
      <c r="F36" s="84">
        <f>ACT!M34</f>
        <v>0</v>
      </c>
      <c r="G36" s="84">
        <f>ACT!N34</f>
        <v>0</v>
      </c>
      <c r="H36" s="173"/>
      <c r="I36" s="142" t="s">
        <v>366</v>
      </c>
      <c r="J36" s="22" t="s">
        <v>89</v>
      </c>
      <c r="K36" s="84">
        <f>E20</f>
        <v>0</v>
      </c>
      <c r="L36" s="84">
        <f>F20</f>
        <v>0</v>
      </c>
      <c r="M36" s="84">
        <f>G20</f>
        <v>0</v>
      </c>
    </row>
    <row r="37" spans="1:13">
      <c r="A37" s="65"/>
      <c r="B37" s="681"/>
      <c r="C37" s="53" t="s">
        <v>101</v>
      </c>
      <c r="D37" s="52" t="s">
        <v>100</v>
      </c>
      <c r="E37" s="84">
        <f>ACT!L35</f>
        <v>0</v>
      </c>
      <c r="F37" s="84">
        <f>ACT!M35</f>
        <v>0</v>
      </c>
      <c r="G37" s="84">
        <f>ACT!N35</f>
        <v>0</v>
      </c>
      <c r="H37" s="173"/>
      <c r="I37" s="142" t="s">
        <v>367</v>
      </c>
      <c r="J37" s="22" t="s">
        <v>141</v>
      </c>
      <c r="K37" s="84">
        <f>E22</f>
        <v>0</v>
      </c>
      <c r="L37" s="84">
        <f>F22</f>
        <v>0</v>
      </c>
      <c r="M37" s="84">
        <f>G22</f>
        <v>0</v>
      </c>
    </row>
    <row r="38" spans="1:13">
      <c r="A38" s="70"/>
      <c r="B38" s="682"/>
      <c r="C38" s="53" t="s">
        <v>30</v>
      </c>
      <c r="D38" s="52" t="s">
        <v>151</v>
      </c>
      <c r="E38" s="84">
        <f>ACT!L36</f>
        <v>0</v>
      </c>
      <c r="F38" s="84">
        <f>ACT!M36</f>
        <v>0</v>
      </c>
      <c r="G38" s="84">
        <f>ACT!N36</f>
        <v>0</v>
      </c>
      <c r="H38" s="173"/>
      <c r="I38" s="142" t="s">
        <v>368</v>
      </c>
      <c r="J38" s="22" t="s">
        <v>147</v>
      </c>
      <c r="K38" s="84">
        <f>E30</f>
        <v>0</v>
      </c>
      <c r="L38" s="84">
        <f>F30</f>
        <v>0</v>
      </c>
      <c r="M38" s="84">
        <f>G30</f>
        <v>0</v>
      </c>
    </row>
    <row r="39" spans="1:13">
      <c r="A39" s="63" t="s">
        <v>31</v>
      </c>
      <c r="B39" s="264" t="s">
        <v>32</v>
      </c>
      <c r="C39" s="53" t="s">
        <v>33</v>
      </c>
      <c r="D39" s="52" t="s">
        <v>102</v>
      </c>
      <c r="E39" s="84">
        <f>ACT!L37</f>
        <v>0</v>
      </c>
      <c r="F39" s="84">
        <f>ACT!M37</f>
        <v>0.3</v>
      </c>
      <c r="G39" s="84">
        <f>ACT!N37</f>
        <v>0</v>
      </c>
      <c r="H39" s="173"/>
      <c r="I39" s="142" t="s">
        <v>369</v>
      </c>
      <c r="J39" s="22" t="s">
        <v>86</v>
      </c>
      <c r="K39" s="84">
        <f>E17</f>
        <v>21.2</v>
      </c>
      <c r="L39" s="84">
        <f>F17</f>
        <v>12.62</v>
      </c>
      <c r="M39" s="84">
        <f>G17</f>
        <v>5.23</v>
      </c>
    </row>
    <row r="40" spans="1:13" ht="12.75" customHeight="1">
      <c r="A40" s="64" t="s">
        <v>34</v>
      </c>
      <c r="B40" s="680" t="s">
        <v>152</v>
      </c>
      <c r="C40" s="53" t="s">
        <v>35</v>
      </c>
      <c r="D40" s="52" t="s">
        <v>103</v>
      </c>
      <c r="E40" s="84">
        <f>ACT!L38</f>
        <v>33.81</v>
      </c>
      <c r="F40" s="84">
        <f>ACT!M38</f>
        <v>30.97</v>
      </c>
      <c r="G40" s="84">
        <f>ACT!N38</f>
        <v>95.84</v>
      </c>
      <c r="H40" s="173"/>
      <c r="I40" s="142" t="s">
        <v>370</v>
      </c>
      <c r="J40" s="22" t="s">
        <v>143</v>
      </c>
      <c r="K40" s="84">
        <f>E23</f>
        <v>0</v>
      </c>
      <c r="L40" s="84">
        <f>F23</f>
        <v>0</v>
      </c>
      <c r="M40" s="84">
        <f>G23</f>
        <v>0</v>
      </c>
    </row>
    <row r="41" spans="1:13">
      <c r="A41" s="70"/>
      <c r="B41" s="682"/>
      <c r="C41" s="53" t="s">
        <v>105</v>
      </c>
      <c r="D41" s="52" t="s">
        <v>104</v>
      </c>
      <c r="E41" s="84">
        <f>ACT!L39</f>
        <v>3.5999999999999997E-2</v>
      </c>
      <c r="F41" s="84">
        <f>ACT!M39</f>
        <v>0.46500000000000002</v>
      </c>
      <c r="G41" s="84">
        <f>ACT!N39</f>
        <v>0.61</v>
      </c>
      <c r="H41" s="173"/>
      <c r="I41" s="142" t="s">
        <v>371</v>
      </c>
      <c r="J41" s="22" t="s">
        <v>93</v>
      </c>
      <c r="K41" s="84">
        <f>E27</f>
        <v>46.59</v>
      </c>
      <c r="L41" s="84">
        <f>F27</f>
        <v>157.83000000000001</v>
      </c>
      <c r="M41" s="84">
        <f>G27</f>
        <v>132.46</v>
      </c>
    </row>
    <row r="42" spans="1:13">
      <c r="A42" s="64" t="s">
        <v>37</v>
      </c>
      <c r="B42" s="680" t="s">
        <v>153</v>
      </c>
      <c r="C42" s="53" t="s">
        <v>38</v>
      </c>
      <c r="D42" s="52" t="s">
        <v>106</v>
      </c>
      <c r="E42" s="84">
        <f>ACT!L40</f>
        <v>0</v>
      </c>
      <c r="F42" s="84">
        <f>ACT!M40</f>
        <v>0</v>
      </c>
      <c r="G42" s="84">
        <f>ACT!N40</f>
        <v>0</v>
      </c>
      <c r="H42" s="173"/>
      <c r="I42" s="142" t="s">
        <v>372</v>
      </c>
      <c r="J42" s="22" t="s">
        <v>85</v>
      </c>
      <c r="K42" s="84">
        <f>E16</f>
        <v>0</v>
      </c>
      <c r="L42" s="84">
        <f>F16</f>
        <v>0</v>
      </c>
      <c r="M42" s="84">
        <f>G16</f>
        <v>0</v>
      </c>
    </row>
    <row r="43" spans="1:13">
      <c r="A43" s="65"/>
      <c r="B43" s="681"/>
      <c r="C43" s="53" t="s">
        <v>39</v>
      </c>
      <c r="D43" s="52" t="s">
        <v>107</v>
      </c>
      <c r="E43" s="84">
        <f>ACT!L41</f>
        <v>19.5</v>
      </c>
      <c r="F43" s="84">
        <f>ACT!M41</f>
        <v>12.92</v>
      </c>
      <c r="G43" s="84">
        <f>ACT!N41</f>
        <v>21.28</v>
      </c>
      <c r="H43" s="173"/>
      <c r="I43" s="142" t="s">
        <v>373</v>
      </c>
      <c r="J43" s="22" t="s">
        <v>374</v>
      </c>
      <c r="K43" s="84">
        <f t="shared" ref="K43:M45" si="2">E12</f>
        <v>0</v>
      </c>
      <c r="L43" s="84">
        <f t="shared" si="2"/>
        <v>0</v>
      </c>
      <c r="M43" s="84">
        <f t="shared" si="2"/>
        <v>0</v>
      </c>
    </row>
    <row r="44" spans="1:13">
      <c r="A44" s="65"/>
      <c r="B44" s="681"/>
      <c r="C44" s="53" t="s">
        <v>40</v>
      </c>
      <c r="D44" s="52" t="s">
        <v>108</v>
      </c>
      <c r="E44" s="84">
        <f>ACT!L42</f>
        <v>2.68</v>
      </c>
      <c r="F44" s="84">
        <f>ACT!M42</f>
        <v>3.64</v>
      </c>
      <c r="G44" s="84">
        <f>ACT!N42</f>
        <v>4.45</v>
      </c>
      <c r="H44" s="173"/>
      <c r="I44" s="142" t="s">
        <v>375</v>
      </c>
      <c r="J44" s="22" t="s">
        <v>82</v>
      </c>
      <c r="K44" s="84">
        <f t="shared" si="2"/>
        <v>8.4000000000000005E-2</v>
      </c>
      <c r="L44" s="84">
        <f t="shared" si="2"/>
        <v>2.5760000000000001</v>
      </c>
      <c r="M44" s="84">
        <f t="shared" si="2"/>
        <v>0.36699999999999999</v>
      </c>
    </row>
    <row r="45" spans="1:13">
      <c r="A45" s="70"/>
      <c r="B45" s="682"/>
      <c r="C45" s="53" t="s">
        <v>41</v>
      </c>
      <c r="D45" s="52" t="s">
        <v>109</v>
      </c>
      <c r="E45" s="84">
        <f>ACT!L43</f>
        <v>0</v>
      </c>
      <c r="F45" s="84">
        <f>ACT!M43</f>
        <v>0</v>
      </c>
      <c r="G45" s="84">
        <f>ACT!N43</f>
        <v>0</v>
      </c>
      <c r="H45" s="173"/>
      <c r="I45" s="142" t="s">
        <v>376</v>
      </c>
      <c r="J45" s="22" t="s">
        <v>83</v>
      </c>
      <c r="K45" s="84">
        <f t="shared" si="2"/>
        <v>11.22</v>
      </c>
      <c r="L45" s="84">
        <f t="shared" si="2"/>
        <v>3.02</v>
      </c>
      <c r="M45" s="84">
        <f t="shared" si="2"/>
        <v>0.875</v>
      </c>
    </row>
    <row r="46" spans="1:13">
      <c r="A46" s="64" t="s">
        <v>42</v>
      </c>
      <c r="B46" s="680" t="s">
        <v>154</v>
      </c>
      <c r="C46" s="53" t="s">
        <v>43</v>
      </c>
      <c r="D46" s="52" t="s">
        <v>110</v>
      </c>
      <c r="E46" s="84">
        <f>ACT!L44</f>
        <v>0.13500000000000001</v>
      </c>
      <c r="F46" s="84">
        <f>ACT!M44</f>
        <v>0.13800000000000001</v>
      </c>
      <c r="G46" s="84">
        <f>ACT!N44</f>
        <v>0.4</v>
      </c>
      <c r="H46" s="173"/>
      <c r="I46" s="142" t="s">
        <v>377</v>
      </c>
      <c r="J46" s="22" t="s">
        <v>378</v>
      </c>
      <c r="K46" s="84">
        <f>E73</f>
        <v>0</v>
      </c>
      <c r="L46" s="84">
        <f>F73</f>
        <v>0.28499999999999998</v>
      </c>
      <c r="M46" s="84">
        <f>G73</f>
        <v>19.52</v>
      </c>
    </row>
    <row r="47" spans="1:13">
      <c r="A47" s="65"/>
      <c r="B47" s="681"/>
      <c r="C47" s="53" t="s">
        <v>44</v>
      </c>
      <c r="D47" s="52" t="s">
        <v>111</v>
      </c>
      <c r="E47" s="84">
        <f>ACT!L45</f>
        <v>0</v>
      </c>
      <c r="F47" s="84">
        <f>ACT!M45</f>
        <v>0</v>
      </c>
      <c r="G47" s="84">
        <f>ACT!N45</f>
        <v>0</v>
      </c>
      <c r="H47" s="276" t="str">
        <f>H28</f>
        <v>ACT</v>
      </c>
      <c r="I47" s="142" t="s">
        <v>379</v>
      </c>
      <c r="J47" s="22" t="s">
        <v>176</v>
      </c>
      <c r="K47" s="84">
        <f>E47</f>
        <v>0</v>
      </c>
      <c r="L47" s="84">
        <f>F47</f>
        <v>0</v>
      </c>
      <c r="M47" s="84">
        <f>G47</f>
        <v>0</v>
      </c>
    </row>
    <row r="48" spans="1:13">
      <c r="A48" s="70"/>
      <c r="B48" s="682"/>
      <c r="C48" s="53" t="s">
        <v>45</v>
      </c>
      <c r="D48" s="52" t="s">
        <v>155</v>
      </c>
      <c r="E48" s="84">
        <f>ACT!L46</f>
        <v>0</v>
      </c>
      <c r="F48" s="84">
        <f>ACT!M46</f>
        <v>0</v>
      </c>
      <c r="G48" s="84">
        <f>ACT!N46</f>
        <v>0</v>
      </c>
      <c r="H48" s="173"/>
      <c r="I48" s="142" t="s">
        <v>380</v>
      </c>
      <c r="J48" s="22" t="s">
        <v>381</v>
      </c>
      <c r="K48" s="84">
        <f>E61</f>
        <v>0</v>
      </c>
      <c r="L48" s="84">
        <f>F61</f>
        <v>0</v>
      </c>
      <c r="M48" s="84">
        <f>G61</f>
        <v>0</v>
      </c>
    </row>
    <row r="49" spans="1:13">
      <c r="A49" s="64" t="s">
        <v>46</v>
      </c>
      <c r="B49" s="680" t="s">
        <v>156</v>
      </c>
      <c r="C49" s="53" t="s">
        <v>47</v>
      </c>
      <c r="D49" s="52" t="s">
        <v>112</v>
      </c>
      <c r="E49" s="84">
        <f>ACT!L47</f>
        <v>493.46</v>
      </c>
      <c r="F49" s="84">
        <f>ACT!M47</f>
        <v>576.54999999999995</v>
      </c>
      <c r="G49" s="84">
        <f>ACT!N47</f>
        <v>686.39</v>
      </c>
      <c r="H49" s="173"/>
      <c r="I49" s="142" t="s">
        <v>382</v>
      </c>
      <c r="J49" s="22" t="s">
        <v>383</v>
      </c>
      <c r="K49" s="84">
        <f>E57</f>
        <v>0</v>
      </c>
      <c r="L49" s="84">
        <f>F57</f>
        <v>0</v>
      </c>
      <c r="M49" s="84">
        <f>G57</f>
        <v>0</v>
      </c>
    </row>
    <row r="50" spans="1:13">
      <c r="A50" s="65"/>
      <c r="B50" s="681"/>
      <c r="C50" s="53" t="s">
        <v>48</v>
      </c>
      <c r="D50" s="52" t="s">
        <v>157</v>
      </c>
      <c r="E50" s="84">
        <f>ACT!L48</f>
        <v>419.87</v>
      </c>
      <c r="F50" s="84">
        <f>ACT!M48</f>
        <v>1077.55</v>
      </c>
      <c r="G50" s="84">
        <f>ACT!N48</f>
        <v>899.4</v>
      </c>
      <c r="H50" s="173"/>
      <c r="I50" s="142" t="s">
        <v>384</v>
      </c>
      <c r="J50" s="22" t="s">
        <v>106</v>
      </c>
      <c r="K50" s="84">
        <f>E42</f>
        <v>0</v>
      </c>
      <c r="L50" s="84">
        <f>F42</f>
        <v>0</v>
      </c>
      <c r="M50" s="84">
        <f>G42</f>
        <v>0</v>
      </c>
    </row>
    <row r="51" spans="1:13">
      <c r="A51" s="70"/>
      <c r="B51" s="682"/>
      <c r="C51" s="53" t="s">
        <v>49</v>
      </c>
      <c r="D51" s="52" t="s">
        <v>158</v>
      </c>
      <c r="E51" s="84">
        <f>ACT!L49</f>
        <v>0</v>
      </c>
      <c r="F51" s="84">
        <f>ACT!M49</f>
        <v>0</v>
      </c>
      <c r="G51" s="84">
        <f>ACT!N49</f>
        <v>0</v>
      </c>
      <c r="H51" s="173"/>
      <c r="I51" s="142" t="s">
        <v>385</v>
      </c>
      <c r="J51" s="22" t="s">
        <v>108</v>
      </c>
      <c r="K51" s="84">
        <f>E44</f>
        <v>2.68</v>
      </c>
      <c r="L51" s="84">
        <f>F44</f>
        <v>3.64</v>
      </c>
      <c r="M51" s="84">
        <f>G44</f>
        <v>4.45</v>
      </c>
    </row>
    <row r="52" spans="1:13">
      <c r="A52" s="64" t="s">
        <v>50</v>
      </c>
      <c r="B52" s="680" t="s">
        <v>159</v>
      </c>
      <c r="C52" s="53" t="s">
        <v>51</v>
      </c>
      <c r="D52" s="52" t="s">
        <v>113</v>
      </c>
      <c r="E52" s="84">
        <f>ACT!L50</f>
        <v>0</v>
      </c>
      <c r="F52" s="84">
        <f>ACT!M50</f>
        <v>0</v>
      </c>
      <c r="G52" s="84">
        <f>ACT!N50</f>
        <v>0</v>
      </c>
      <c r="H52" s="173"/>
      <c r="I52" s="142" t="s">
        <v>386</v>
      </c>
      <c r="J52" s="22" t="s">
        <v>107</v>
      </c>
      <c r="K52" s="84">
        <f>E43</f>
        <v>19.5</v>
      </c>
      <c r="L52" s="84">
        <f>F43</f>
        <v>12.92</v>
      </c>
      <c r="M52" s="84">
        <f>G43</f>
        <v>21.28</v>
      </c>
    </row>
    <row r="53" spans="1:13">
      <c r="A53" s="65"/>
      <c r="B53" s="681"/>
      <c r="C53" s="53" t="s">
        <v>115</v>
      </c>
      <c r="D53" s="52" t="s">
        <v>114</v>
      </c>
      <c r="E53" s="84">
        <f>ACT!L51</f>
        <v>2658.95</v>
      </c>
      <c r="F53" s="84">
        <f>ACT!M51</f>
        <v>2508.62</v>
      </c>
      <c r="G53" s="84">
        <f>ACT!N51</f>
        <v>3090.56</v>
      </c>
      <c r="H53" s="173"/>
      <c r="I53" s="142" t="s">
        <v>387</v>
      </c>
      <c r="J53" s="22" t="s">
        <v>388</v>
      </c>
      <c r="K53" s="84">
        <f t="shared" ref="K53:M54" si="3">E59</f>
        <v>0</v>
      </c>
      <c r="L53" s="84">
        <f t="shared" si="3"/>
        <v>0</v>
      </c>
      <c r="M53" s="84">
        <f t="shared" si="3"/>
        <v>0</v>
      </c>
    </row>
    <row r="54" spans="1:13">
      <c r="A54" s="65"/>
      <c r="B54" s="681"/>
      <c r="C54" s="53" t="s">
        <v>52</v>
      </c>
      <c r="D54" s="52" t="s">
        <v>116</v>
      </c>
      <c r="E54" s="84">
        <f>ACT!L52</f>
        <v>0</v>
      </c>
      <c r="F54" s="84">
        <f>ACT!M52</f>
        <v>0</v>
      </c>
      <c r="G54" s="84">
        <f>ACT!N52</f>
        <v>0</v>
      </c>
      <c r="H54" s="173"/>
      <c r="I54" s="142" t="s">
        <v>389</v>
      </c>
      <c r="J54" s="22" t="s">
        <v>390</v>
      </c>
      <c r="K54" s="84">
        <f t="shared" si="3"/>
        <v>0</v>
      </c>
      <c r="L54" s="84">
        <f t="shared" si="3"/>
        <v>0</v>
      </c>
      <c r="M54" s="84">
        <f t="shared" si="3"/>
        <v>0</v>
      </c>
    </row>
    <row r="55" spans="1:13">
      <c r="A55" s="70"/>
      <c r="B55" s="682"/>
      <c r="C55" s="53" t="s">
        <v>118</v>
      </c>
      <c r="D55" s="52" t="s">
        <v>117</v>
      </c>
      <c r="E55" s="84">
        <f>ACT!L53</f>
        <v>0</v>
      </c>
      <c r="F55" s="84">
        <f>ACT!M53</f>
        <v>0</v>
      </c>
      <c r="G55" s="84">
        <f>ACT!N53</f>
        <v>0</v>
      </c>
      <c r="H55" s="173"/>
      <c r="I55" s="142" t="s">
        <v>391</v>
      </c>
      <c r="J55" s="22" t="s">
        <v>392</v>
      </c>
      <c r="K55" s="84">
        <f>E58</f>
        <v>0</v>
      </c>
      <c r="L55" s="84">
        <f>F58</f>
        <v>0</v>
      </c>
      <c r="M55" s="84">
        <f>G58</f>
        <v>0</v>
      </c>
    </row>
    <row r="56" spans="1:13" ht="25.5">
      <c r="A56" s="64" t="s">
        <v>53</v>
      </c>
      <c r="B56" s="680" t="s">
        <v>54</v>
      </c>
      <c r="C56" s="53" t="s">
        <v>55</v>
      </c>
      <c r="D56" s="52" t="s">
        <v>160</v>
      </c>
      <c r="E56" s="84">
        <f>ACT!L54</f>
        <v>16</v>
      </c>
      <c r="F56" s="84">
        <f>ACT!M54</f>
        <v>0.06</v>
      </c>
      <c r="G56" s="84">
        <f>ACT!N54</f>
        <v>18.100000000000001</v>
      </c>
      <c r="H56" s="173"/>
      <c r="I56" s="66"/>
      <c r="J56" s="67" t="s">
        <v>410</v>
      </c>
      <c r="K56" s="68"/>
      <c r="L56" s="68"/>
      <c r="M56" s="69"/>
    </row>
    <row r="57" spans="1:13">
      <c r="A57" s="65"/>
      <c r="B57" s="681"/>
      <c r="C57" s="53" t="s">
        <v>56</v>
      </c>
      <c r="D57" s="52" t="s">
        <v>161</v>
      </c>
      <c r="E57" s="84">
        <f>ACT!L55</f>
        <v>0</v>
      </c>
      <c r="F57" s="84">
        <f>ACT!M55</f>
        <v>0</v>
      </c>
      <c r="G57" s="84">
        <f>ACT!N55</f>
        <v>0</v>
      </c>
      <c r="H57" s="173"/>
      <c r="I57" s="142" t="s">
        <v>393</v>
      </c>
      <c r="J57" s="22" t="s">
        <v>394</v>
      </c>
      <c r="K57" s="208">
        <f>'Gap data'!$B$18*'Gap data'!B6</f>
        <v>107013.5070623886</v>
      </c>
      <c r="L57" s="208">
        <f>'Gap data'!$B$18*'Gap data'!B7</f>
        <v>108246.56043185973</v>
      </c>
      <c r="M57" s="208">
        <f>'Gap data'!$B$18*'Gap data'!B8</f>
        <v>109177.50558795092</v>
      </c>
    </row>
    <row r="58" spans="1:13">
      <c r="A58" s="65"/>
      <c r="B58" s="681"/>
      <c r="C58" s="53" t="s">
        <v>57</v>
      </c>
      <c r="D58" s="52" t="s">
        <v>162</v>
      </c>
      <c r="E58" s="84">
        <f>ACT!L56</f>
        <v>0</v>
      </c>
      <c r="F58" s="84">
        <f>ACT!M56</f>
        <v>0</v>
      </c>
      <c r="G58" s="84">
        <f>ACT!N56</f>
        <v>0</v>
      </c>
      <c r="H58" s="173"/>
      <c r="I58" s="142" t="s">
        <v>395</v>
      </c>
      <c r="J58" s="22" t="s">
        <v>396</v>
      </c>
      <c r="K58" s="284">
        <v>0</v>
      </c>
      <c r="L58" s="284">
        <v>0</v>
      </c>
      <c r="M58" s="284">
        <v>0</v>
      </c>
    </row>
    <row r="59" spans="1:13">
      <c r="A59" s="65"/>
      <c r="B59" s="681"/>
      <c r="C59" s="53" t="s">
        <v>120</v>
      </c>
      <c r="D59" s="52" t="s">
        <v>119</v>
      </c>
      <c r="E59" s="84">
        <f>ACT!L57</f>
        <v>0</v>
      </c>
      <c r="F59" s="84">
        <f>ACT!M57</f>
        <v>0</v>
      </c>
      <c r="G59" s="84">
        <f>ACT!N57</f>
        <v>0</v>
      </c>
      <c r="H59" s="173"/>
      <c r="I59" s="76"/>
      <c r="J59" s="77" t="s">
        <v>413</v>
      </c>
      <c r="K59" s="78"/>
      <c r="L59" s="78"/>
      <c r="M59" s="79"/>
    </row>
    <row r="60" spans="1:13">
      <c r="A60" s="65"/>
      <c r="B60" s="681"/>
      <c r="C60" s="53" t="s">
        <v>122</v>
      </c>
      <c r="D60" s="52" t="s">
        <v>121</v>
      </c>
      <c r="E60" s="84">
        <f>ACT!L58</f>
        <v>0</v>
      </c>
      <c r="F60" s="84">
        <f>ACT!M58</f>
        <v>0</v>
      </c>
      <c r="G60" s="84">
        <f>ACT!N58</f>
        <v>0</v>
      </c>
      <c r="H60" s="173"/>
      <c r="I60" s="62">
        <v>1</v>
      </c>
      <c r="J60" s="80" t="s">
        <v>397</v>
      </c>
      <c r="K60" s="84">
        <f>E25+E26+E31+E32</f>
        <v>0</v>
      </c>
      <c r="L60" s="84">
        <f>F25+F26+F31+F32</f>
        <v>0</v>
      </c>
      <c r="M60" s="84">
        <f>G25+G26+G31+G32</f>
        <v>0</v>
      </c>
    </row>
    <row r="61" spans="1:13">
      <c r="A61" s="65"/>
      <c r="B61" s="681"/>
      <c r="C61" s="53" t="s">
        <v>124</v>
      </c>
      <c r="D61" s="52" t="s">
        <v>123</v>
      </c>
      <c r="E61" s="84">
        <f>ACT!L59</f>
        <v>0</v>
      </c>
      <c r="F61" s="84">
        <f>ACT!M59</f>
        <v>0</v>
      </c>
      <c r="G61" s="84">
        <f>ACT!N59</f>
        <v>0</v>
      </c>
      <c r="H61" s="173"/>
      <c r="I61" s="62">
        <v>2</v>
      </c>
      <c r="J61" s="80" t="s">
        <v>398</v>
      </c>
      <c r="K61" s="84">
        <f>E33+E34+E35+E38</f>
        <v>0</v>
      </c>
      <c r="L61" s="84">
        <f>F33+F34+F35+F38</f>
        <v>0</v>
      </c>
      <c r="M61" s="84">
        <f>G33+G34+G35+G38</f>
        <v>0</v>
      </c>
    </row>
    <row r="62" spans="1:13">
      <c r="A62" s="65"/>
      <c r="B62" s="681"/>
      <c r="C62" s="53" t="s">
        <v>58</v>
      </c>
      <c r="D62" s="52" t="s">
        <v>136</v>
      </c>
      <c r="E62" s="84">
        <f>ACT!L60</f>
        <v>0</v>
      </c>
      <c r="F62" s="84">
        <f>ACT!M60</f>
        <v>0</v>
      </c>
      <c r="G62" s="84">
        <f>ACT!N60</f>
        <v>0</v>
      </c>
      <c r="H62" s="173"/>
      <c r="I62" s="62">
        <v>3</v>
      </c>
      <c r="J62" s="80" t="s">
        <v>323</v>
      </c>
      <c r="K62" s="84">
        <f>E62+E63+E64+E65</f>
        <v>0</v>
      </c>
      <c r="L62" s="84">
        <f>F62+F63+F64+F65</f>
        <v>0</v>
      </c>
      <c r="M62" s="84">
        <f>G62+G63+G64+G65</f>
        <v>0</v>
      </c>
    </row>
    <row r="63" spans="1:13">
      <c r="A63" s="65"/>
      <c r="B63" s="681"/>
      <c r="C63" s="53" t="s">
        <v>59</v>
      </c>
      <c r="D63" s="52" t="s">
        <v>125</v>
      </c>
      <c r="E63" s="84">
        <f>ACT!L61</f>
        <v>0</v>
      </c>
      <c r="F63" s="84">
        <f>ACT!M61</f>
        <v>0</v>
      </c>
      <c r="G63" s="84">
        <f>ACT!N61</f>
        <v>0</v>
      </c>
      <c r="H63" s="173"/>
      <c r="I63" s="62">
        <v>4</v>
      </c>
      <c r="J63" s="80" t="s">
        <v>159</v>
      </c>
      <c r="K63" s="84">
        <f>E52+E53+E54+E55</f>
        <v>2658.95</v>
      </c>
      <c r="L63" s="84">
        <f>F52+F53+F54+F55</f>
        <v>2508.62</v>
      </c>
      <c r="M63" s="84">
        <f>G52+G53+G54+G55</f>
        <v>3090.56</v>
      </c>
    </row>
    <row r="64" spans="1:13" ht="25.5">
      <c r="A64" s="65"/>
      <c r="B64" s="681"/>
      <c r="C64" s="53" t="s">
        <v>60</v>
      </c>
      <c r="D64" s="52" t="s">
        <v>163</v>
      </c>
      <c r="E64" s="84">
        <f>ACT!L62</f>
        <v>0</v>
      </c>
      <c r="F64" s="84">
        <f>ACT!M62</f>
        <v>0</v>
      </c>
      <c r="G64" s="84">
        <f>ACT!N62</f>
        <v>0</v>
      </c>
      <c r="H64" s="173"/>
      <c r="I64" s="62">
        <v>5</v>
      </c>
      <c r="J64" s="52" t="s">
        <v>399</v>
      </c>
      <c r="K64" s="84">
        <f>E66</f>
        <v>4.9000000000000004</v>
      </c>
      <c r="L64" s="84">
        <f>F66</f>
        <v>4.3109999999999999</v>
      </c>
      <c r="M64" s="84">
        <f>G66</f>
        <v>7.01</v>
      </c>
    </row>
    <row r="65" spans="1:13">
      <c r="A65" s="70"/>
      <c r="B65" s="682"/>
      <c r="C65" s="53" t="s">
        <v>61</v>
      </c>
      <c r="D65" s="52" t="s">
        <v>126</v>
      </c>
      <c r="E65" s="84">
        <f>ACT!L63</f>
        <v>0</v>
      </c>
      <c r="F65" s="84">
        <f>ACT!M63</f>
        <v>0</v>
      </c>
      <c r="G65" s="84">
        <f>ACT!N63</f>
        <v>0</v>
      </c>
      <c r="H65" s="173"/>
      <c r="I65" s="62">
        <v>6</v>
      </c>
      <c r="J65" s="320" t="s">
        <v>559</v>
      </c>
      <c r="K65" s="522">
        <f>E67</f>
        <v>70.459999999999994</v>
      </c>
      <c r="L65" s="522">
        <f t="shared" ref="L65:M65" si="4">F67</f>
        <v>198.24</v>
      </c>
      <c r="M65" s="522">
        <f t="shared" si="4"/>
        <v>6.42</v>
      </c>
    </row>
    <row r="66" spans="1:13">
      <c r="A66" s="64" t="s">
        <v>62</v>
      </c>
      <c r="B66" s="680" t="s">
        <v>164</v>
      </c>
      <c r="C66" s="53" t="s">
        <v>63</v>
      </c>
      <c r="D66" s="52" t="s">
        <v>165</v>
      </c>
      <c r="E66" s="84">
        <f>ACT!L64</f>
        <v>4.9000000000000004</v>
      </c>
      <c r="F66" s="84">
        <f>ACT!M64</f>
        <v>4.3109999999999999</v>
      </c>
      <c r="G66" s="84">
        <f>ACT!N64</f>
        <v>7.01</v>
      </c>
      <c r="I66" s="62">
        <v>7</v>
      </c>
      <c r="J66" s="320" t="s">
        <v>560</v>
      </c>
      <c r="K66" s="522">
        <f>E68+E71</f>
        <v>0</v>
      </c>
      <c r="L66" s="522">
        <f t="shared" ref="L66:M66" si="5">F68+F71</f>
        <v>0</v>
      </c>
      <c r="M66" s="522">
        <f t="shared" si="5"/>
        <v>0</v>
      </c>
    </row>
    <row r="67" spans="1:13">
      <c r="A67" s="65"/>
      <c r="B67" s="681"/>
      <c r="C67" s="53" t="s">
        <v>64</v>
      </c>
      <c r="D67" s="52" t="s">
        <v>127</v>
      </c>
      <c r="E67" s="84">
        <f>ACT!L65</f>
        <v>70.459999999999994</v>
      </c>
      <c r="F67" s="84">
        <f>ACT!M65</f>
        <v>198.24</v>
      </c>
      <c r="G67" s="84">
        <f>ACT!N65</f>
        <v>6.42</v>
      </c>
      <c r="H67" s="276" t="str">
        <f>H47</f>
        <v>ACT</v>
      </c>
      <c r="I67" s="62">
        <v>8</v>
      </c>
      <c r="J67" s="80" t="s">
        <v>133</v>
      </c>
      <c r="K67" s="84">
        <f>E80</f>
        <v>1612.588</v>
      </c>
      <c r="L67" s="84">
        <f>F80</f>
        <v>1612.588</v>
      </c>
      <c r="M67" s="84">
        <f>G80</f>
        <v>1612.588</v>
      </c>
    </row>
    <row r="68" spans="1:13">
      <c r="A68" s="65"/>
      <c r="B68" s="681"/>
      <c r="C68" s="53" t="s">
        <v>65</v>
      </c>
      <c r="D68" s="52" t="s">
        <v>166</v>
      </c>
      <c r="E68" s="84">
        <f>ACT!L66</f>
        <v>0</v>
      </c>
      <c r="F68" s="84">
        <f>ACT!M66</f>
        <v>0</v>
      </c>
      <c r="G68" s="84">
        <f>ACT!N66</f>
        <v>0</v>
      </c>
      <c r="H68" s="174"/>
      <c r="I68" s="81"/>
    </row>
    <row r="69" spans="1:13">
      <c r="A69" s="65"/>
      <c r="B69" s="681"/>
      <c r="C69" s="53" t="s">
        <v>66</v>
      </c>
      <c r="D69" s="52" t="s">
        <v>173</v>
      </c>
      <c r="E69" s="84">
        <f>ACT!L67</f>
        <v>0</v>
      </c>
      <c r="F69" s="84">
        <f>ACT!M67</f>
        <v>0</v>
      </c>
      <c r="G69" s="84">
        <f>ACT!N67</f>
        <v>0</v>
      </c>
      <c r="H69" s="174"/>
      <c r="I69" s="81"/>
    </row>
    <row r="70" spans="1:13">
      <c r="A70" s="65"/>
      <c r="B70" s="681"/>
      <c r="C70" s="53" t="s">
        <v>67</v>
      </c>
      <c r="D70" s="52" t="s">
        <v>174</v>
      </c>
      <c r="E70" s="84">
        <f>ACT!L68</f>
        <v>0</v>
      </c>
      <c r="F70" s="84">
        <f>ACT!M68</f>
        <v>0</v>
      </c>
      <c r="G70" s="84">
        <f>ACT!N68</f>
        <v>0</v>
      </c>
      <c r="H70" s="174"/>
      <c r="I70" s="81"/>
    </row>
    <row r="71" spans="1:13">
      <c r="A71" s="65"/>
      <c r="B71" s="681"/>
      <c r="C71" s="53" t="s">
        <v>68</v>
      </c>
      <c r="D71" s="52" t="s">
        <v>175</v>
      </c>
      <c r="E71" s="84">
        <f>ACT!L69</f>
        <v>0</v>
      </c>
      <c r="F71" s="84">
        <f>ACT!M69</f>
        <v>0</v>
      </c>
      <c r="G71" s="84">
        <f>ACT!N69</f>
        <v>0</v>
      </c>
      <c r="H71" s="174"/>
      <c r="I71" s="81"/>
    </row>
    <row r="72" spans="1:13">
      <c r="A72" s="65"/>
      <c r="B72" s="681"/>
      <c r="C72" s="53" t="s">
        <v>128</v>
      </c>
      <c r="D72" s="52" t="s">
        <v>167</v>
      </c>
      <c r="E72" s="137">
        <f>ACT!L70+'Gap data'!$B$31</f>
        <v>27577.753317249699</v>
      </c>
      <c r="F72" s="137">
        <f>ACT!M70+'Gap data'!$B$31</f>
        <v>27577.753317249699</v>
      </c>
      <c r="G72" s="137">
        <f>ACT!N70+'Gap data'!$B$31</f>
        <v>27577.753317249699</v>
      </c>
      <c r="H72" s="174"/>
      <c r="I72" s="81"/>
    </row>
    <row r="73" spans="1:13">
      <c r="A73" s="65"/>
      <c r="B73" s="681"/>
      <c r="C73" s="53" t="s">
        <v>69</v>
      </c>
      <c r="D73" s="52" t="s">
        <v>129</v>
      </c>
      <c r="E73" s="84">
        <f>ACT!L71</f>
        <v>0</v>
      </c>
      <c r="F73" s="84">
        <f>ACT!M71</f>
        <v>0.28499999999999998</v>
      </c>
      <c r="G73" s="84">
        <f>ACT!N71</f>
        <v>19.52</v>
      </c>
      <c r="H73" s="174"/>
      <c r="I73" s="81"/>
    </row>
    <row r="74" spans="1:13">
      <c r="A74" s="70"/>
      <c r="B74" s="682"/>
      <c r="C74" s="53" t="s">
        <v>70</v>
      </c>
      <c r="D74" s="52" t="s">
        <v>168</v>
      </c>
      <c r="E74" s="84">
        <f>ACT!L72</f>
        <v>0</v>
      </c>
      <c r="F74" s="84">
        <f>ACT!M72</f>
        <v>0</v>
      </c>
      <c r="G74" s="84">
        <f>ACT!N72</f>
        <v>0</v>
      </c>
      <c r="H74" s="174"/>
      <c r="I74" s="81"/>
    </row>
    <row r="75" spans="1:13">
      <c r="A75" s="64" t="s">
        <v>71</v>
      </c>
      <c r="B75" s="680" t="s">
        <v>169</v>
      </c>
      <c r="C75" s="53" t="s">
        <v>72</v>
      </c>
      <c r="D75" s="52" t="s">
        <v>170</v>
      </c>
      <c r="E75" s="84">
        <f>ACT!L73</f>
        <v>107</v>
      </c>
      <c r="F75" s="84">
        <f>ACT!M73</f>
        <v>125.25</v>
      </c>
      <c r="G75" s="84">
        <f>ACT!N73</f>
        <v>150.35</v>
      </c>
      <c r="H75" s="174"/>
      <c r="I75" s="81"/>
    </row>
    <row r="76" spans="1:13">
      <c r="A76" s="65"/>
      <c r="B76" s="681"/>
      <c r="C76" s="53" t="s">
        <v>73</v>
      </c>
      <c r="D76" s="52" t="s">
        <v>130</v>
      </c>
      <c r="E76" s="84">
        <f>ACT!L74</f>
        <v>0</v>
      </c>
      <c r="F76" s="84">
        <f>ACT!M74</f>
        <v>1.49</v>
      </c>
      <c r="G76" s="84">
        <f>ACT!N74</f>
        <v>0.252</v>
      </c>
      <c r="H76" s="174"/>
      <c r="I76" s="81"/>
    </row>
    <row r="77" spans="1:13">
      <c r="A77" s="70"/>
      <c r="B77" s="682"/>
      <c r="C77" s="53" t="s">
        <v>74</v>
      </c>
      <c r="D77" s="52" t="s">
        <v>131</v>
      </c>
      <c r="E77" s="84">
        <f>ACT!L75</f>
        <v>0</v>
      </c>
      <c r="F77" s="84">
        <f>ACT!M75</f>
        <v>0</v>
      </c>
      <c r="G77" s="84">
        <f>ACT!N75</f>
        <v>0</v>
      </c>
      <c r="H77" s="174"/>
      <c r="I77" s="81"/>
    </row>
    <row r="78" spans="1:13" ht="38.25">
      <c r="A78" s="64" t="s">
        <v>75</v>
      </c>
      <c r="B78" s="680" t="s">
        <v>76</v>
      </c>
      <c r="C78" s="53" t="s">
        <v>77</v>
      </c>
      <c r="D78" s="52" t="s">
        <v>171</v>
      </c>
      <c r="E78" s="84">
        <f>ACT!L76</f>
        <v>30.19</v>
      </c>
      <c r="F78" s="84">
        <f>ACT!M76</f>
        <v>15.35</v>
      </c>
      <c r="G78" s="84">
        <f>ACT!N76</f>
        <v>22.93</v>
      </c>
      <c r="H78" s="174"/>
      <c r="I78" s="81"/>
    </row>
    <row r="79" spans="1:13">
      <c r="A79" s="65"/>
      <c r="B79" s="681"/>
      <c r="C79" s="53" t="s">
        <v>78</v>
      </c>
      <c r="D79" s="52" t="s">
        <v>132</v>
      </c>
      <c r="E79" s="84">
        <f>ACT!L77</f>
        <v>19.3</v>
      </c>
      <c r="F79" s="84">
        <f>ACT!M77</f>
        <v>15.12</v>
      </c>
      <c r="G79" s="84">
        <f>ACT!N77</f>
        <v>17.84</v>
      </c>
      <c r="H79" s="174"/>
      <c r="I79" s="81"/>
    </row>
    <row r="80" spans="1:13">
      <c r="A80" s="65"/>
      <c r="B80" s="681"/>
      <c r="C80" s="53" t="s">
        <v>134</v>
      </c>
      <c r="D80" s="52" t="s">
        <v>133</v>
      </c>
      <c r="E80" s="208">
        <f>'Gap data'!$B$28</f>
        <v>1612.588</v>
      </c>
      <c r="F80" s="208">
        <f>'Gap data'!$B$28</f>
        <v>1612.588</v>
      </c>
      <c r="G80" s="208">
        <f>'Gap data'!$B$28</f>
        <v>1612.588</v>
      </c>
      <c r="H80" s="174"/>
      <c r="I80" s="81"/>
    </row>
    <row r="81" spans="1:13">
      <c r="A81" s="70"/>
      <c r="B81" s="682"/>
      <c r="C81" s="53" t="s">
        <v>172</v>
      </c>
      <c r="D81" s="52" t="s">
        <v>135</v>
      </c>
      <c r="E81" s="84">
        <f>ACT!L79</f>
        <v>0</v>
      </c>
      <c r="F81" s="84">
        <f>ACT!M79</f>
        <v>0</v>
      </c>
      <c r="G81" s="84">
        <f>ACT!N79</f>
        <v>0</v>
      </c>
      <c r="H81" s="174"/>
      <c r="I81" s="81"/>
    </row>
    <row r="82" spans="1:13">
      <c r="H82" s="150"/>
      <c r="I82" s="81"/>
    </row>
    <row r="83" spans="1:13" s="275" customFormat="1" ht="15.75">
      <c r="A83" s="275" t="s">
        <v>777</v>
      </c>
      <c r="H83" s="274"/>
      <c r="I83" s="275" t="str">
        <f>A83</f>
        <v>Adjusted NSW data</v>
      </c>
    </row>
    <row r="84" spans="1:13">
      <c r="H84" s="150"/>
    </row>
    <row r="85" spans="1:13">
      <c r="A85" s="54" t="s">
        <v>3</v>
      </c>
      <c r="B85" s="680" t="s">
        <v>137</v>
      </c>
      <c r="C85" s="53" t="s">
        <v>4</v>
      </c>
      <c r="D85" s="52" t="s">
        <v>79</v>
      </c>
      <c r="E85" s="84">
        <f>NSW!L8</f>
        <v>3.68</v>
      </c>
      <c r="F85" s="84">
        <f>NSW!M8</f>
        <v>21.53</v>
      </c>
      <c r="G85" s="84">
        <f>NSW!N8</f>
        <v>0.5</v>
      </c>
      <c r="H85" s="173"/>
      <c r="I85" s="142" t="s">
        <v>324</v>
      </c>
      <c r="J85" s="21" t="s">
        <v>325</v>
      </c>
      <c r="K85" s="84">
        <f>E150</f>
        <v>6441.091494147935</v>
      </c>
      <c r="L85" s="84">
        <f>F150</f>
        <v>6482.9243536454323</v>
      </c>
      <c r="M85" s="84">
        <f>G150</f>
        <v>6519.8549040717417</v>
      </c>
    </row>
    <row r="86" spans="1:13">
      <c r="A86" s="57"/>
      <c r="B86" s="681"/>
      <c r="C86" s="53" t="s">
        <v>138</v>
      </c>
      <c r="D86" s="52" t="s">
        <v>139</v>
      </c>
      <c r="E86" s="84">
        <f>NSW!L9</f>
        <v>5.68</v>
      </c>
      <c r="F86" s="84">
        <f>NSW!M9</f>
        <v>0</v>
      </c>
      <c r="G86" s="84">
        <f>NSW!N9</f>
        <v>0</v>
      </c>
      <c r="H86" s="173"/>
      <c r="I86" s="142" t="s">
        <v>326</v>
      </c>
      <c r="J86" s="21" t="s">
        <v>327</v>
      </c>
      <c r="K86" s="84">
        <f>E152</f>
        <v>139.68</v>
      </c>
      <c r="L86" s="84">
        <f>F152</f>
        <v>105.07</v>
      </c>
      <c r="M86" s="84">
        <f>G152</f>
        <v>224.44</v>
      </c>
    </row>
    <row r="87" spans="1:13">
      <c r="A87" s="60"/>
      <c r="B87" s="682"/>
      <c r="C87" s="53" t="s">
        <v>81</v>
      </c>
      <c r="D87" s="52" t="s">
        <v>80</v>
      </c>
      <c r="E87" s="84">
        <f>NSW!L10</f>
        <v>0.14000000000000001</v>
      </c>
      <c r="F87" s="84">
        <f>NSW!M10</f>
        <v>4.53</v>
      </c>
      <c r="G87" s="84">
        <f>NSW!N10</f>
        <v>0.06</v>
      </c>
      <c r="H87" s="173"/>
      <c r="I87" s="142" t="s">
        <v>328</v>
      </c>
      <c r="J87" s="21" t="s">
        <v>130</v>
      </c>
      <c r="K87" s="84">
        <f>E151</f>
        <v>4946.0762898920957</v>
      </c>
      <c r="L87" s="84">
        <f>F151</f>
        <v>4978.1994967564824</v>
      </c>
      <c r="M87" s="84">
        <f>G151</f>
        <v>5006.5582493067595</v>
      </c>
    </row>
    <row r="88" spans="1:13">
      <c r="A88" s="63" t="s">
        <v>5</v>
      </c>
      <c r="B88" s="152" t="s">
        <v>6</v>
      </c>
      <c r="C88" s="53" t="s">
        <v>7</v>
      </c>
      <c r="D88" s="52" t="s">
        <v>82</v>
      </c>
      <c r="E88" s="84">
        <f>NSW!L11</f>
        <v>9791.2000000000007</v>
      </c>
      <c r="F88" s="84">
        <f>NSW!M11</f>
        <v>7101.25</v>
      </c>
      <c r="G88" s="84">
        <f>NSW!N11</f>
        <v>7279.05</v>
      </c>
      <c r="H88" s="173"/>
      <c r="I88" s="142" t="s">
        <v>329</v>
      </c>
      <c r="J88" s="21" t="s">
        <v>330</v>
      </c>
      <c r="K88" s="84">
        <f>E121</f>
        <v>195.12</v>
      </c>
      <c r="L88" s="84">
        <f>F121</f>
        <v>202.4</v>
      </c>
      <c r="M88" s="84">
        <f>G121</f>
        <v>173.94</v>
      </c>
    </row>
    <row r="89" spans="1:13">
      <c r="A89" s="63" t="s">
        <v>8</v>
      </c>
      <c r="B89" s="152" t="s">
        <v>140</v>
      </c>
      <c r="C89" s="53" t="s">
        <v>9</v>
      </c>
      <c r="D89" s="52" t="s">
        <v>83</v>
      </c>
      <c r="E89" s="84">
        <f>NSW!L12</f>
        <v>3008.62</v>
      </c>
      <c r="F89" s="84">
        <f>NSW!M12</f>
        <v>2753.28</v>
      </c>
      <c r="G89" s="84">
        <f>NSW!N12</f>
        <v>2462.1</v>
      </c>
      <c r="H89" s="173"/>
      <c r="I89" s="142" t="s">
        <v>331</v>
      </c>
      <c r="J89" s="21" t="s">
        <v>332</v>
      </c>
      <c r="K89" s="84">
        <f>E123</f>
        <v>15.52</v>
      </c>
      <c r="L89" s="84">
        <f>F123</f>
        <v>0.45</v>
      </c>
      <c r="M89" s="84">
        <f>G123</f>
        <v>14.24</v>
      </c>
    </row>
    <row r="90" spans="1:13">
      <c r="A90" s="64" t="s">
        <v>10</v>
      </c>
      <c r="B90" s="680" t="s">
        <v>11</v>
      </c>
      <c r="C90" s="53" t="s">
        <v>12</v>
      </c>
      <c r="D90" s="52" t="s">
        <v>84</v>
      </c>
      <c r="E90" s="84">
        <f>NSW!L13</f>
        <v>0</v>
      </c>
      <c r="F90" s="84">
        <f>NSW!M13</f>
        <v>0</v>
      </c>
      <c r="G90" s="84">
        <f>NSW!N13</f>
        <v>0</v>
      </c>
      <c r="H90" s="173"/>
      <c r="I90" s="142" t="s">
        <v>333</v>
      </c>
      <c r="J90" s="21" t="s">
        <v>334</v>
      </c>
      <c r="K90" s="84">
        <f>E120</f>
        <v>315.64999999999998</v>
      </c>
      <c r="L90" s="84">
        <f>F120</f>
        <v>490.33</v>
      </c>
      <c r="M90" s="84">
        <f>G120</f>
        <v>445.04</v>
      </c>
    </row>
    <row r="91" spans="1:13">
      <c r="A91" s="65"/>
      <c r="B91" s="681"/>
      <c r="C91" s="53" t="s">
        <v>13</v>
      </c>
      <c r="D91" s="52" t="s">
        <v>85</v>
      </c>
      <c r="E91" s="84">
        <f>NSW!L14</f>
        <v>7.8</v>
      </c>
      <c r="F91" s="84">
        <f>NSW!M14</f>
        <v>4.5599999999999996</v>
      </c>
      <c r="G91" s="84">
        <f>NSW!N14</f>
        <v>555.71</v>
      </c>
      <c r="H91" s="173"/>
      <c r="I91" s="142" t="s">
        <v>335</v>
      </c>
      <c r="J91" s="21" t="s">
        <v>336</v>
      </c>
      <c r="K91" s="84">
        <f>E86</f>
        <v>5.68</v>
      </c>
      <c r="L91" s="84">
        <f>F86</f>
        <v>0</v>
      </c>
      <c r="M91" s="84">
        <f>G86</f>
        <v>0</v>
      </c>
    </row>
    <row r="92" spans="1:13">
      <c r="A92" s="65"/>
      <c r="B92" s="681"/>
      <c r="C92" s="53" t="s">
        <v>14</v>
      </c>
      <c r="D92" s="52" t="s">
        <v>86</v>
      </c>
      <c r="E92" s="84">
        <f>NSW!L15</f>
        <v>894.19</v>
      </c>
      <c r="F92" s="84">
        <f>NSW!M15</f>
        <v>129.91</v>
      </c>
      <c r="G92" s="84">
        <f>NSW!N15</f>
        <v>100.1</v>
      </c>
      <c r="H92" s="173"/>
      <c r="I92" s="142" t="s">
        <v>337</v>
      </c>
      <c r="J92" s="21" t="s">
        <v>322</v>
      </c>
      <c r="K92" s="84">
        <f t="shared" ref="K92:K93" si="6">E124</f>
        <v>61926.27</v>
      </c>
      <c r="L92" s="84">
        <f t="shared" ref="L92:L93" si="7">F124</f>
        <v>93410.65</v>
      </c>
      <c r="M92" s="84">
        <f t="shared" ref="M92:M93" si="8">G124</f>
        <v>40343.019999999997</v>
      </c>
    </row>
    <row r="93" spans="1:13">
      <c r="A93" s="65"/>
      <c r="B93" s="681"/>
      <c r="C93" s="53" t="s">
        <v>15</v>
      </c>
      <c r="D93" s="52" t="s">
        <v>87</v>
      </c>
      <c r="E93" s="84">
        <f>NSW!L16</f>
        <v>9.31</v>
      </c>
      <c r="F93" s="84">
        <f>NSW!M16</f>
        <v>32.68</v>
      </c>
      <c r="G93" s="84">
        <f>NSW!N16</f>
        <v>27.88</v>
      </c>
      <c r="H93" s="173"/>
      <c r="I93" s="142" t="s">
        <v>338</v>
      </c>
      <c r="J93" s="21" t="s">
        <v>339</v>
      </c>
      <c r="K93" s="84">
        <f t="shared" si="6"/>
        <v>39720.94</v>
      </c>
      <c r="L93" s="84">
        <f t="shared" si="7"/>
        <v>53338.15</v>
      </c>
      <c r="M93" s="84">
        <f t="shared" si="8"/>
        <v>52971.12</v>
      </c>
    </row>
    <row r="94" spans="1:13">
      <c r="A94" s="65"/>
      <c r="B94" s="681"/>
      <c r="C94" s="53" t="s">
        <v>16</v>
      </c>
      <c r="D94" s="52" t="s">
        <v>88</v>
      </c>
      <c r="E94" s="84">
        <f>NSW!L17</f>
        <v>7539.71</v>
      </c>
      <c r="F94" s="84">
        <f>NSW!M17</f>
        <v>418.76</v>
      </c>
      <c r="G94" s="84">
        <f>NSW!N17</f>
        <v>267.18</v>
      </c>
      <c r="H94" s="173"/>
      <c r="I94" s="142" t="s">
        <v>340</v>
      </c>
      <c r="J94" s="21" t="s">
        <v>341</v>
      </c>
      <c r="K94" s="84">
        <f>E131</f>
        <v>1013.12</v>
      </c>
      <c r="L94" s="84">
        <f>F131</f>
        <v>833.85</v>
      </c>
      <c r="M94" s="84">
        <f>G131</f>
        <v>1093.55</v>
      </c>
    </row>
    <row r="95" spans="1:13">
      <c r="A95" s="65"/>
      <c r="B95" s="681"/>
      <c r="C95" s="53" t="s">
        <v>17</v>
      </c>
      <c r="D95" s="52" t="s">
        <v>89</v>
      </c>
      <c r="E95" s="84">
        <f>NSW!L18</f>
        <v>6.48</v>
      </c>
      <c r="F95" s="84">
        <f>NSW!M18</f>
        <v>8.91</v>
      </c>
      <c r="G95" s="84">
        <f>NSW!N18</f>
        <v>2.58</v>
      </c>
      <c r="H95" s="173"/>
      <c r="I95" s="142" t="s">
        <v>342</v>
      </c>
      <c r="J95" s="21" t="s">
        <v>343</v>
      </c>
      <c r="K95" s="84">
        <f>E126</f>
        <v>52.46</v>
      </c>
      <c r="L95" s="84">
        <f>F126</f>
        <v>159.38999999999999</v>
      </c>
      <c r="M95" s="84">
        <f>G126</f>
        <v>101.64</v>
      </c>
    </row>
    <row r="96" spans="1:13">
      <c r="A96" s="65"/>
      <c r="B96" s="681"/>
      <c r="C96" s="53" t="s">
        <v>18</v>
      </c>
      <c r="D96" s="52" t="s">
        <v>90</v>
      </c>
      <c r="E96" s="84">
        <f>NSW!L19</f>
        <v>0</v>
      </c>
      <c r="F96" s="84">
        <f>NSW!M19</f>
        <v>0</v>
      </c>
      <c r="G96" s="84">
        <f>NSW!N19</f>
        <v>0</v>
      </c>
      <c r="H96" s="173"/>
      <c r="I96" s="142" t="s">
        <v>344</v>
      </c>
      <c r="J96" s="21" t="s">
        <v>345</v>
      </c>
      <c r="K96" s="84">
        <f t="shared" ref="K96:K97" si="9">E115</f>
        <v>5898.99</v>
      </c>
      <c r="L96" s="84">
        <f t="shared" ref="L96:L97" si="10">F115</f>
        <v>6451.6</v>
      </c>
      <c r="M96" s="84">
        <f t="shared" ref="M96:M97" si="11">G115</f>
        <v>6642.05</v>
      </c>
    </row>
    <row r="97" spans="1:13">
      <c r="A97" s="65"/>
      <c r="B97" s="681"/>
      <c r="C97" s="53" t="s">
        <v>19</v>
      </c>
      <c r="D97" s="52" t="s">
        <v>141</v>
      </c>
      <c r="E97" s="84">
        <f>NSW!L20</f>
        <v>0</v>
      </c>
      <c r="F97" s="84">
        <f>NSW!M20</f>
        <v>0</v>
      </c>
      <c r="G97" s="84">
        <f>NSW!N20</f>
        <v>0</v>
      </c>
      <c r="H97" s="173"/>
      <c r="I97" s="142" t="s">
        <v>346</v>
      </c>
      <c r="J97" s="21" t="s">
        <v>347</v>
      </c>
      <c r="K97" s="84">
        <f t="shared" si="9"/>
        <v>1119.72</v>
      </c>
      <c r="L97" s="84">
        <f t="shared" si="10"/>
        <v>1715.68</v>
      </c>
      <c r="M97" s="84">
        <f t="shared" si="11"/>
        <v>5710.63</v>
      </c>
    </row>
    <row r="98" spans="1:13">
      <c r="A98" s="65"/>
      <c r="B98" s="681"/>
      <c r="C98" s="53" t="s">
        <v>142</v>
      </c>
      <c r="D98" s="52" t="s">
        <v>143</v>
      </c>
      <c r="E98" s="84">
        <f>NSW!L21</f>
        <v>0</v>
      </c>
      <c r="F98" s="84">
        <f>NSW!M21</f>
        <v>0</v>
      </c>
      <c r="G98" s="84">
        <f>NSW!N21</f>
        <v>0</v>
      </c>
      <c r="H98" s="173"/>
      <c r="I98" s="142" t="s">
        <v>348</v>
      </c>
      <c r="J98" s="21" t="s">
        <v>349</v>
      </c>
      <c r="K98" s="84">
        <f>E153</f>
        <v>1053.6400000000001</v>
      </c>
      <c r="L98" s="84">
        <f>F153</f>
        <v>1268.25</v>
      </c>
      <c r="M98" s="84">
        <f>G153</f>
        <v>1332.53</v>
      </c>
    </row>
    <row r="99" spans="1:13">
      <c r="A99" s="65"/>
      <c r="B99" s="681"/>
      <c r="C99" s="53" t="s">
        <v>20</v>
      </c>
      <c r="D99" s="52" t="s">
        <v>91</v>
      </c>
      <c r="E99" s="84">
        <f>NSW!L22</f>
        <v>4.55</v>
      </c>
      <c r="F99" s="84">
        <f>NSW!M22</f>
        <v>1.0900000000000001</v>
      </c>
      <c r="G99" s="84">
        <f>NSW!N22</f>
        <v>8.48</v>
      </c>
      <c r="H99" s="173"/>
      <c r="I99" s="142" t="s">
        <v>350</v>
      </c>
      <c r="J99" s="21" t="s">
        <v>351</v>
      </c>
      <c r="K99" s="84">
        <f>E156+E111+E112+E114</f>
        <v>141.81</v>
      </c>
      <c r="L99" s="84">
        <f>F156+F111+F112+F114</f>
        <v>108.39</v>
      </c>
      <c r="M99" s="84">
        <f>G156+G111+G112+G114</f>
        <v>81.16</v>
      </c>
    </row>
    <row r="100" spans="1:13">
      <c r="A100" s="65"/>
      <c r="B100" s="681"/>
      <c r="C100" s="53" t="s">
        <v>21</v>
      </c>
      <c r="D100" s="52" t="s">
        <v>144</v>
      </c>
      <c r="E100" s="84">
        <f>NSW!L23</f>
        <v>16.32</v>
      </c>
      <c r="F100" s="84">
        <f>NSW!M23</f>
        <v>17.68</v>
      </c>
      <c r="G100" s="84">
        <f>NSW!N23</f>
        <v>33.75</v>
      </c>
      <c r="H100" s="173"/>
      <c r="I100" s="142" t="s">
        <v>352</v>
      </c>
      <c r="J100" s="21" t="s">
        <v>353</v>
      </c>
      <c r="K100" s="84">
        <f>E154</f>
        <v>94.54</v>
      </c>
      <c r="L100" s="84">
        <f>F154</f>
        <v>91.43</v>
      </c>
      <c r="M100" s="84">
        <f>G154</f>
        <v>125.01</v>
      </c>
    </row>
    <row r="101" spans="1:13">
      <c r="A101" s="65"/>
      <c r="B101" s="681"/>
      <c r="C101" s="53" t="s">
        <v>22</v>
      </c>
      <c r="D101" s="52" t="s">
        <v>92</v>
      </c>
      <c r="E101" s="84">
        <f>NSW!L24</f>
        <v>28.58</v>
      </c>
      <c r="F101" s="84">
        <f>NSW!M24</f>
        <v>9.25</v>
      </c>
      <c r="G101" s="84">
        <f>NSW!N24</f>
        <v>0.18</v>
      </c>
      <c r="H101" s="173"/>
      <c r="I101" s="142" t="s">
        <v>354</v>
      </c>
      <c r="J101" s="21" t="s">
        <v>355</v>
      </c>
      <c r="K101" s="84">
        <f>E85</f>
        <v>3.68</v>
      </c>
      <c r="L101" s="84">
        <f>F85</f>
        <v>21.53</v>
      </c>
      <c r="M101" s="84">
        <f>G85</f>
        <v>0.5</v>
      </c>
    </row>
    <row r="102" spans="1:13">
      <c r="A102" s="65"/>
      <c r="B102" s="681"/>
      <c r="C102" s="53" t="s">
        <v>23</v>
      </c>
      <c r="D102" s="52" t="s">
        <v>93</v>
      </c>
      <c r="E102" s="84">
        <f>NSW!L25</f>
        <v>11017.69</v>
      </c>
      <c r="F102" s="84">
        <f>NSW!M25</f>
        <v>3750.34</v>
      </c>
      <c r="G102" s="84">
        <f>NSW!N25</f>
        <v>6489.73</v>
      </c>
      <c r="H102" s="173"/>
      <c r="I102" s="142" t="s">
        <v>356</v>
      </c>
      <c r="J102" s="21" t="s">
        <v>357</v>
      </c>
      <c r="K102" s="84">
        <f>E147+E144+E145+E149</f>
        <v>177850.70668275031</v>
      </c>
      <c r="L102" s="84">
        <f>F147+F144+F145+F149</f>
        <v>177989.23668275028</v>
      </c>
      <c r="M102" s="84">
        <f>G147+G144+G145+G149</f>
        <v>180256.5366827503</v>
      </c>
    </row>
    <row r="103" spans="1:13">
      <c r="A103" s="65"/>
      <c r="B103" s="681"/>
      <c r="C103" s="53" t="s">
        <v>24</v>
      </c>
      <c r="D103" s="52" t="s">
        <v>94</v>
      </c>
      <c r="E103" s="84">
        <f>NSW!L26</f>
        <v>310.8</v>
      </c>
      <c r="F103" s="84">
        <f>NSW!M26</f>
        <v>247.63</v>
      </c>
      <c r="G103" s="84">
        <f>NSW!N26</f>
        <v>225.45</v>
      </c>
      <c r="H103" s="276" t="s">
        <v>496</v>
      </c>
      <c r="I103" s="66"/>
      <c r="J103" s="67" t="s">
        <v>412</v>
      </c>
      <c r="K103" s="68"/>
      <c r="L103" s="68"/>
      <c r="M103" s="69"/>
    </row>
    <row r="104" spans="1:13">
      <c r="A104" s="65"/>
      <c r="B104" s="681"/>
      <c r="C104" s="53" t="s">
        <v>25</v>
      </c>
      <c r="D104" s="52" t="s">
        <v>145</v>
      </c>
      <c r="E104" s="84">
        <f>NSW!L27</f>
        <v>0</v>
      </c>
      <c r="F104" s="84">
        <f>NSW!M27</f>
        <v>0</v>
      </c>
      <c r="G104" s="84">
        <f>NSW!N27</f>
        <v>0</v>
      </c>
      <c r="H104" s="173"/>
      <c r="I104" s="142" t="s">
        <v>358</v>
      </c>
      <c r="J104" s="22" t="s">
        <v>84</v>
      </c>
      <c r="K104" s="84">
        <f>E90</f>
        <v>0</v>
      </c>
      <c r="L104" s="84">
        <f>F90</f>
        <v>0</v>
      </c>
      <c r="M104" s="84">
        <f>G90</f>
        <v>0</v>
      </c>
    </row>
    <row r="105" spans="1:13">
      <c r="A105" s="65"/>
      <c r="B105" s="681"/>
      <c r="C105" s="53" t="s">
        <v>146</v>
      </c>
      <c r="D105" s="52" t="s">
        <v>147</v>
      </c>
      <c r="E105" s="84">
        <f>NSW!L28</f>
        <v>0</v>
      </c>
      <c r="F105" s="84">
        <f>NSW!M28</f>
        <v>0</v>
      </c>
      <c r="G105" s="84">
        <f>NSW!N28</f>
        <v>0</v>
      </c>
      <c r="H105" s="173"/>
      <c r="I105" s="142" t="s">
        <v>359</v>
      </c>
      <c r="J105" s="22" t="s">
        <v>90</v>
      </c>
      <c r="K105" s="84">
        <f>E96</f>
        <v>0</v>
      </c>
      <c r="L105" s="84">
        <f>F96</f>
        <v>0</v>
      </c>
      <c r="M105" s="84">
        <f>G96</f>
        <v>0</v>
      </c>
    </row>
    <row r="106" spans="1:13">
      <c r="A106" s="65"/>
      <c r="B106" s="681"/>
      <c r="C106" s="53" t="s">
        <v>148</v>
      </c>
      <c r="D106" s="52" t="s">
        <v>149</v>
      </c>
      <c r="E106" s="84">
        <f>NSW!L29</f>
        <v>1.01</v>
      </c>
      <c r="F106" s="84">
        <f>NSW!M29</f>
        <v>30.79</v>
      </c>
      <c r="G106" s="84">
        <f>NSW!N29</f>
        <v>15.98</v>
      </c>
      <c r="H106" s="173"/>
      <c r="I106" s="142" t="s">
        <v>360</v>
      </c>
      <c r="J106" s="22" t="s">
        <v>361</v>
      </c>
      <c r="K106" s="84">
        <f>E94</f>
        <v>7539.71</v>
      </c>
      <c r="L106" s="84">
        <f>F94</f>
        <v>418.76</v>
      </c>
      <c r="M106" s="84">
        <f>G94</f>
        <v>267.18</v>
      </c>
    </row>
    <row r="107" spans="1:13">
      <c r="A107" s="65"/>
      <c r="B107" s="681"/>
      <c r="C107" s="53" t="s">
        <v>26</v>
      </c>
      <c r="D107" s="52" t="s">
        <v>150</v>
      </c>
      <c r="E107" s="84">
        <f>NSW!L30</f>
        <v>0</v>
      </c>
      <c r="F107" s="84">
        <f>NSW!M30</f>
        <v>0</v>
      </c>
      <c r="G107" s="84">
        <f>NSW!N30</f>
        <v>0</v>
      </c>
      <c r="H107" s="173"/>
      <c r="I107" s="142" t="s">
        <v>362</v>
      </c>
      <c r="J107" s="22" t="s">
        <v>91</v>
      </c>
      <c r="K107" s="84">
        <f>E99</f>
        <v>4.55</v>
      </c>
      <c r="L107" s="84">
        <f>F99</f>
        <v>1.0900000000000001</v>
      </c>
      <c r="M107" s="84">
        <f>G99</f>
        <v>8.48</v>
      </c>
    </row>
    <row r="108" spans="1:13">
      <c r="A108" s="65"/>
      <c r="B108" s="681"/>
      <c r="C108" s="53" t="s">
        <v>27</v>
      </c>
      <c r="D108" s="52" t="s">
        <v>95</v>
      </c>
      <c r="E108" s="84">
        <f>NSW!L31</f>
        <v>6352.46</v>
      </c>
      <c r="F108" s="84">
        <f>NSW!M31</f>
        <v>6075.53</v>
      </c>
      <c r="G108" s="84">
        <f>NSW!N31</f>
        <v>9210</v>
      </c>
      <c r="H108" s="173"/>
      <c r="I108" s="142" t="s">
        <v>363</v>
      </c>
      <c r="J108" s="22" t="s">
        <v>94</v>
      </c>
      <c r="K108" s="84">
        <f>E103</f>
        <v>310.8</v>
      </c>
      <c r="L108" s="84">
        <f>F103</f>
        <v>247.63</v>
      </c>
      <c r="M108" s="84">
        <f>G103</f>
        <v>225.45</v>
      </c>
    </row>
    <row r="109" spans="1:13">
      <c r="A109" s="65"/>
      <c r="B109" s="681"/>
      <c r="C109" s="53" t="s">
        <v>28</v>
      </c>
      <c r="D109" s="52" t="s">
        <v>96</v>
      </c>
      <c r="E109" s="84">
        <f>NSW!L32</f>
        <v>0</v>
      </c>
      <c r="F109" s="84">
        <f>NSW!M32</f>
        <v>0</v>
      </c>
      <c r="G109" s="84">
        <f>NSW!N32</f>
        <v>79.260000000000005</v>
      </c>
      <c r="H109" s="173"/>
      <c r="I109" s="142" t="s">
        <v>364</v>
      </c>
      <c r="J109" s="22" t="s">
        <v>87</v>
      </c>
      <c r="K109" s="84">
        <f>E93</f>
        <v>9.31</v>
      </c>
      <c r="L109" s="84">
        <f>F93</f>
        <v>32.68</v>
      </c>
      <c r="M109" s="84">
        <f>G93</f>
        <v>27.88</v>
      </c>
    </row>
    <row r="110" spans="1:13">
      <c r="A110" s="65"/>
      <c r="B110" s="681"/>
      <c r="C110" s="53" t="s">
        <v>29</v>
      </c>
      <c r="D110" s="52" t="s">
        <v>97</v>
      </c>
      <c r="E110" s="84">
        <f>NSW!L33</f>
        <v>1</v>
      </c>
      <c r="F110" s="84">
        <f>NSW!M33</f>
        <v>0</v>
      </c>
      <c r="G110" s="84">
        <f>NSW!N33</f>
        <v>0</v>
      </c>
      <c r="H110" s="173"/>
      <c r="I110" s="142" t="s">
        <v>365</v>
      </c>
      <c r="J110" s="22" t="s">
        <v>145</v>
      </c>
      <c r="K110" s="84">
        <f>E104</f>
        <v>0</v>
      </c>
      <c r="L110" s="84">
        <f>F104</f>
        <v>0</v>
      </c>
      <c r="M110" s="84">
        <f>G104</f>
        <v>0</v>
      </c>
    </row>
    <row r="111" spans="1:13">
      <c r="A111" s="65"/>
      <c r="B111" s="681"/>
      <c r="C111" s="53" t="s">
        <v>99</v>
      </c>
      <c r="D111" s="52" t="s">
        <v>98</v>
      </c>
      <c r="E111" s="84">
        <f>NSW!L34</f>
        <v>0</v>
      </c>
      <c r="F111" s="84">
        <f>NSW!M34</f>
        <v>0</v>
      </c>
      <c r="G111" s="84">
        <f>NSW!N34</f>
        <v>0</v>
      </c>
      <c r="H111" s="173"/>
      <c r="I111" s="142" t="s">
        <v>366</v>
      </c>
      <c r="J111" s="22" t="s">
        <v>89</v>
      </c>
      <c r="K111" s="84">
        <f>E95</f>
        <v>6.48</v>
      </c>
      <c r="L111" s="84">
        <f>F95</f>
        <v>8.91</v>
      </c>
      <c r="M111" s="84">
        <f>G95</f>
        <v>2.58</v>
      </c>
    </row>
    <row r="112" spans="1:13">
      <c r="A112" s="65"/>
      <c r="B112" s="681"/>
      <c r="C112" s="53" t="s">
        <v>101</v>
      </c>
      <c r="D112" s="52" t="s">
        <v>100</v>
      </c>
      <c r="E112" s="84">
        <f>NSW!L35</f>
        <v>0</v>
      </c>
      <c r="F112" s="84">
        <f>NSW!M35</f>
        <v>0</v>
      </c>
      <c r="G112" s="84">
        <f>NSW!N35</f>
        <v>0</v>
      </c>
      <c r="H112" s="173"/>
      <c r="I112" s="142" t="s">
        <v>367</v>
      </c>
      <c r="J112" s="22" t="s">
        <v>141</v>
      </c>
      <c r="K112" s="84">
        <f>E97</f>
        <v>0</v>
      </c>
      <c r="L112" s="84">
        <f>F97</f>
        <v>0</v>
      </c>
      <c r="M112" s="84">
        <f>G97</f>
        <v>0</v>
      </c>
    </row>
    <row r="113" spans="1:13">
      <c r="A113" s="70"/>
      <c r="B113" s="682"/>
      <c r="C113" s="53" t="s">
        <v>30</v>
      </c>
      <c r="D113" s="52" t="s">
        <v>151</v>
      </c>
      <c r="E113" s="84">
        <f>NSW!L36</f>
        <v>0</v>
      </c>
      <c r="F113" s="84">
        <f>NSW!M36</f>
        <v>2.44</v>
      </c>
      <c r="G113" s="84">
        <f>NSW!N36</f>
        <v>20.100000000000001</v>
      </c>
      <c r="H113" s="173"/>
      <c r="I113" s="142" t="s">
        <v>368</v>
      </c>
      <c r="J113" s="22" t="s">
        <v>147</v>
      </c>
      <c r="K113" s="84">
        <f>E105</f>
        <v>0</v>
      </c>
      <c r="L113" s="84">
        <f>F105</f>
        <v>0</v>
      </c>
      <c r="M113" s="84">
        <f>G105</f>
        <v>0</v>
      </c>
    </row>
    <row r="114" spans="1:13">
      <c r="A114" s="63" t="s">
        <v>31</v>
      </c>
      <c r="B114" s="264" t="s">
        <v>32</v>
      </c>
      <c r="C114" s="53" t="s">
        <v>33</v>
      </c>
      <c r="D114" s="52" t="s">
        <v>102</v>
      </c>
      <c r="E114" s="84">
        <f>NSW!L37</f>
        <v>105.81</v>
      </c>
      <c r="F114" s="84">
        <f>NSW!M37</f>
        <v>98.69</v>
      </c>
      <c r="G114" s="84">
        <f>NSW!N37</f>
        <v>81.16</v>
      </c>
      <c r="H114" s="173"/>
      <c r="I114" s="142" t="s">
        <v>369</v>
      </c>
      <c r="J114" s="22" t="s">
        <v>86</v>
      </c>
      <c r="K114" s="84">
        <f>E92</f>
        <v>894.19</v>
      </c>
      <c r="L114" s="84">
        <f>F92</f>
        <v>129.91</v>
      </c>
      <c r="M114" s="84">
        <f>G92</f>
        <v>100.1</v>
      </c>
    </row>
    <row r="115" spans="1:13" ht="12.75" customHeight="1">
      <c r="A115" s="64" t="s">
        <v>34</v>
      </c>
      <c r="B115" s="680" t="s">
        <v>152</v>
      </c>
      <c r="C115" s="53" t="s">
        <v>35</v>
      </c>
      <c r="D115" s="52" t="s">
        <v>103</v>
      </c>
      <c r="E115" s="84">
        <f>NSW!L38</f>
        <v>5898.99</v>
      </c>
      <c r="F115" s="84">
        <f>NSW!M38</f>
        <v>6451.6</v>
      </c>
      <c r="G115" s="84">
        <f>NSW!N38</f>
        <v>6642.05</v>
      </c>
      <c r="H115" s="173"/>
      <c r="I115" s="142" t="s">
        <v>370</v>
      </c>
      <c r="J115" s="22" t="s">
        <v>143</v>
      </c>
      <c r="K115" s="84">
        <f>E98</f>
        <v>0</v>
      </c>
      <c r="L115" s="84">
        <f>F98</f>
        <v>0</v>
      </c>
      <c r="M115" s="84">
        <f>G98</f>
        <v>0</v>
      </c>
    </row>
    <row r="116" spans="1:13">
      <c r="A116" s="70"/>
      <c r="B116" s="682"/>
      <c r="C116" s="53" t="s">
        <v>105</v>
      </c>
      <c r="D116" s="52" t="s">
        <v>104</v>
      </c>
      <c r="E116" s="84">
        <f>NSW!L39</f>
        <v>1119.72</v>
      </c>
      <c r="F116" s="84">
        <f>NSW!M39</f>
        <v>1715.68</v>
      </c>
      <c r="G116" s="84">
        <f>NSW!N39</f>
        <v>5710.63</v>
      </c>
      <c r="H116" s="173"/>
      <c r="I116" s="142" t="s">
        <v>371</v>
      </c>
      <c r="J116" s="22" t="s">
        <v>93</v>
      </c>
      <c r="K116" s="84">
        <f>E102</f>
        <v>11017.69</v>
      </c>
      <c r="L116" s="84">
        <f>F102</f>
        <v>3750.34</v>
      </c>
      <c r="M116" s="84">
        <f>G102</f>
        <v>6489.73</v>
      </c>
    </row>
    <row r="117" spans="1:13">
      <c r="A117" s="64" t="s">
        <v>37</v>
      </c>
      <c r="B117" s="680" t="s">
        <v>153</v>
      </c>
      <c r="C117" s="53" t="s">
        <v>38</v>
      </c>
      <c r="D117" s="52" t="s">
        <v>106</v>
      </c>
      <c r="E117" s="84">
        <f>NSW!L40</f>
        <v>0</v>
      </c>
      <c r="F117" s="84">
        <f>NSW!M40</f>
        <v>0</v>
      </c>
      <c r="G117" s="84">
        <f>NSW!N40</f>
        <v>0</v>
      </c>
      <c r="H117" s="173"/>
      <c r="I117" s="142" t="s">
        <v>372</v>
      </c>
      <c r="J117" s="22" t="s">
        <v>85</v>
      </c>
      <c r="K117" s="84">
        <f>E91</f>
        <v>7.8</v>
      </c>
      <c r="L117" s="84">
        <f>F91</f>
        <v>4.5599999999999996</v>
      </c>
      <c r="M117" s="84">
        <f>G91</f>
        <v>555.71</v>
      </c>
    </row>
    <row r="118" spans="1:13">
      <c r="A118" s="65"/>
      <c r="B118" s="681"/>
      <c r="C118" s="53" t="s">
        <v>39</v>
      </c>
      <c r="D118" s="52" t="s">
        <v>107</v>
      </c>
      <c r="E118" s="84">
        <f>NSW!L41</f>
        <v>1709.17</v>
      </c>
      <c r="F118" s="84">
        <f>NSW!M41</f>
        <v>1736.2</v>
      </c>
      <c r="G118" s="84">
        <f>NSW!N41</f>
        <v>1394.27</v>
      </c>
      <c r="H118" s="173"/>
      <c r="I118" s="142" t="s">
        <v>373</v>
      </c>
      <c r="J118" s="22" t="s">
        <v>374</v>
      </c>
      <c r="K118" s="84">
        <f t="shared" ref="K118:K120" si="12">E87</f>
        <v>0.14000000000000001</v>
      </c>
      <c r="L118" s="84">
        <f t="shared" ref="L118:L120" si="13">F87</f>
        <v>4.53</v>
      </c>
      <c r="M118" s="84">
        <f t="shared" ref="M118:M120" si="14">G87</f>
        <v>0.06</v>
      </c>
    </row>
    <row r="119" spans="1:13">
      <c r="A119" s="65"/>
      <c r="B119" s="681"/>
      <c r="C119" s="53" t="s">
        <v>40</v>
      </c>
      <c r="D119" s="52" t="s">
        <v>108</v>
      </c>
      <c r="E119" s="84">
        <f>NSW!L42</f>
        <v>117.19</v>
      </c>
      <c r="F119" s="84">
        <f>NSW!M42</f>
        <v>121.04</v>
      </c>
      <c r="G119" s="84">
        <f>NSW!N42</f>
        <v>104.25</v>
      </c>
      <c r="H119" s="173"/>
      <c r="I119" s="142" t="s">
        <v>375</v>
      </c>
      <c r="J119" s="22" t="s">
        <v>82</v>
      </c>
      <c r="K119" s="84">
        <f t="shared" si="12"/>
        <v>9791.2000000000007</v>
      </c>
      <c r="L119" s="84">
        <f t="shared" si="13"/>
        <v>7101.25</v>
      </c>
      <c r="M119" s="84">
        <f t="shared" si="14"/>
        <v>7279.05</v>
      </c>
    </row>
    <row r="120" spans="1:13">
      <c r="A120" s="70"/>
      <c r="B120" s="682"/>
      <c r="C120" s="53" t="s">
        <v>41</v>
      </c>
      <c r="D120" s="52" t="s">
        <v>109</v>
      </c>
      <c r="E120" s="84">
        <f>NSW!L43</f>
        <v>315.64999999999998</v>
      </c>
      <c r="F120" s="84">
        <f>NSW!M43</f>
        <v>490.33</v>
      </c>
      <c r="G120" s="84">
        <f>NSW!N43</f>
        <v>445.04</v>
      </c>
      <c r="H120" s="173"/>
      <c r="I120" s="142" t="s">
        <v>376</v>
      </c>
      <c r="J120" s="22" t="s">
        <v>83</v>
      </c>
      <c r="K120" s="84">
        <f t="shared" si="12"/>
        <v>3008.62</v>
      </c>
      <c r="L120" s="84">
        <f t="shared" si="13"/>
        <v>2753.28</v>
      </c>
      <c r="M120" s="84">
        <f t="shared" si="14"/>
        <v>2462.1</v>
      </c>
    </row>
    <row r="121" spans="1:13">
      <c r="A121" s="64" t="s">
        <v>42</v>
      </c>
      <c r="B121" s="680" t="s">
        <v>154</v>
      </c>
      <c r="C121" s="53" t="s">
        <v>43</v>
      </c>
      <c r="D121" s="52" t="s">
        <v>110</v>
      </c>
      <c r="E121" s="84">
        <f>NSW!L44</f>
        <v>195.12</v>
      </c>
      <c r="F121" s="84">
        <f>NSW!M44</f>
        <v>202.4</v>
      </c>
      <c r="G121" s="84">
        <f>NSW!N44</f>
        <v>173.94</v>
      </c>
      <c r="H121" s="173"/>
      <c r="I121" s="142" t="s">
        <v>377</v>
      </c>
      <c r="J121" s="22" t="s">
        <v>378</v>
      </c>
      <c r="K121" s="84">
        <f>E148</f>
        <v>99500</v>
      </c>
      <c r="L121" s="84">
        <f>F148</f>
        <v>99500</v>
      </c>
      <c r="M121" s="84">
        <f>G148</f>
        <v>99500</v>
      </c>
    </row>
    <row r="122" spans="1:13">
      <c r="A122" s="65"/>
      <c r="B122" s="681"/>
      <c r="C122" s="53" t="s">
        <v>44</v>
      </c>
      <c r="D122" s="52" t="s">
        <v>111</v>
      </c>
      <c r="E122" s="84">
        <f>NSW!L45</f>
        <v>0.56999999999999995</v>
      </c>
      <c r="F122" s="84">
        <f>NSW!M45</f>
        <v>11.24</v>
      </c>
      <c r="G122" s="84">
        <f>NSW!N45</f>
        <v>11.85</v>
      </c>
      <c r="H122" s="276" t="str">
        <f>H103</f>
        <v>NSW</v>
      </c>
      <c r="I122" s="142" t="s">
        <v>379</v>
      </c>
      <c r="J122" s="22" t="s">
        <v>176</v>
      </c>
      <c r="K122" s="84">
        <f>E122</f>
        <v>0.56999999999999995</v>
      </c>
      <c r="L122" s="84">
        <f>F122</f>
        <v>11.24</v>
      </c>
      <c r="M122" s="84">
        <f>G122</f>
        <v>11.85</v>
      </c>
    </row>
    <row r="123" spans="1:13">
      <c r="A123" s="70"/>
      <c r="B123" s="682"/>
      <c r="C123" s="53" t="s">
        <v>45</v>
      </c>
      <c r="D123" s="52" t="s">
        <v>155</v>
      </c>
      <c r="E123" s="84">
        <f>NSW!L46</f>
        <v>15.52</v>
      </c>
      <c r="F123" s="84">
        <f>NSW!M46</f>
        <v>0.45</v>
      </c>
      <c r="G123" s="84">
        <f>NSW!N46</f>
        <v>14.24</v>
      </c>
      <c r="H123" s="173"/>
      <c r="I123" s="142" t="s">
        <v>380</v>
      </c>
      <c r="J123" s="22" t="s">
        <v>381</v>
      </c>
      <c r="K123" s="84">
        <f>E136</f>
        <v>0</v>
      </c>
      <c r="L123" s="84">
        <f>F136</f>
        <v>0</v>
      </c>
      <c r="M123" s="84">
        <f>G136</f>
        <v>0</v>
      </c>
    </row>
    <row r="124" spans="1:13">
      <c r="A124" s="64" t="s">
        <v>46</v>
      </c>
      <c r="B124" s="680" t="s">
        <v>156</v>
      </c>
      <c r="C124" s="53" t="s">
        <v>47</v>
      </c>
      <c r="D124" s="52" t="s">
        <v>112</v>
      </c>
      <c r="E124" s="84">
        <f>NSW!L47</f>
        <v>61926.27</v>
      </c>
      <c r="F124" s="84">
        <f>NSW!M47</f>
        <v>93410.65</v>
      </c>
      <c r="G124" s="84">
        <f>NSW!N47</f>
        <v>40343.019999999997</v>
      </c>
      <c r="H124" s="173"/>
      <c r="I124" s="142" t="s">
        <v>382</v>
      </c>
      <c r="J124" s="22" t="s">
        <v>383</v>
      </c>
      <c r="K124" s="84">
        <f>E132</f>
        <v>115.64</v>
      </c>
      <c r="L124" s="84">
        <f>F132</f>
        <v>63.48</v>
      </c>
      <c r="M124" s="84">
        <f>G132</f>
        <v>54.19</v>
      </c>
    </row>
    <row r="125" spans="1:13">
      <c r="A125" s="65"/>
      <c r="B125" s="681"/>
      <c r="C125" s="53" t="s">
        <v>48</v>
      </c>
      <c r="D125" s="52" t="s">
        <v>157</v>
      </c>
      <c r="E125" s="84">
        <f>NSW!L48</f>
        <v>39720.94</v>
      </c>
      <c r="F125" s="84">
        <f>NSW!M48</f>
        <v>53338.15</v>
      </c>
      <c r="G125" s="84">
        <f>NSW!N48</f>
        <v>52971.12</v>
      </c>
      <c r="H125" s="173"/>
      <c r="I125" s="142" t="s">
        <v>384</v>
      </c>
      <c r="J125" s="22" t="s">
        <v>106</v>
      </c>
      <c r="K125" s="84">
        <f>E117</f>
        <v>0</v>
      </c>
      <c r="L125" s="84">
        <f>F117</f>
        <v>0</v>
      </c>
      <c r="M125" s="84">
        <f>G117</f>
        <v>0</v>
      </c>
    </row>
    <row r="126" spans="1:13">
      <c r="A126" s="70"/>
      <c r="B126" s="682"/>
      <c r="C126" s="53" t="s">
        <v>49</v>
      </c>
      <c r="D126" s="52" t="s">
        <v>158</v>
      </c>
      <c r="E126" s="84">
        <f>NSW!L49</f>
        <v>52.46</v>
      </c>
      <c r="F126" s="84">
        <f>NSW!M49</f>
        <v>159.38999999999999</v>
      </c>
      <c r="G126" s="84">
        <f>NSW!N49</f>
        <v>101.64</v>
      </c>
      <c r="H126" s="173"/>
      <c r="I126" s="142" t="s">
        <v>385</v>
      </c>
      <c r="J126" s="22" t="s">
        <v>108</v>
      </c>
      <c r="K126" s="84">
        <f>E119</f>
        <v>117.19</v>
      </c>
      <c r="L126" s="84">
        <f>F119</f>
        <v>121.04</v>
      </c>
      <c r="M126" s="84">
        <f>G119</f>
        <v>104.25</v>
      </c>
    </row>
    <row r="127" spans="1:13">
      <c r="A127" s="64" t="s">
        <v>50</v>
      </c>
      <c r="B127" s="680" t="s">
        <v>159</v>
      </c>
      <c r="C127" s="53" t="s">
        <v>51</v>
      </c>
      <c r="D127" s="52" t="s">
        <v>113</v>
      </c>
      <c r="E127" s="208">
        <f>'QA checks'!$AE51*'Gap data'!$C6/1000000</f>
        <v>33770.334885034747</v>
      </c>
      <c r="F127" s="208">
        <f>'QA checks'!$AE51*'Gap data'!$C7/1000000</f>
        <v>33989.66256819413</v>
      </c>
      <c r="G127" s="208">
        <f>'QA checks'!$AE51*'Gap data'!$C8/1000000</f>
        <v>34183.287679173882</v>
      </c>
      <c r="H127" s="173"/>
      <c r="I127" s="142" t="s">
        <v>386</v>
      </c>
      <c r="J127" s="22" t="s">
        <v>107</v>
      </c>
      <c r="K127" s="84">
        <f>E118</f>
        <v>1709.17</v>
      </c>
      <c r="L127" s="84">
        <f>F118</f>
        <v>1736.2</v>
      </c>
      <c r="M127" s="84">
        <f>G118</f>
        <v>1394.27</v>
      </c>
    </row>
    <row r="128" spans="1:13">
      <c r="A128" s="65"/>
      <c r="B128" s="681"/>
      <c r="C128" s="53" t="s">
        <v>115</v>
      </c>
      <c r="D128" s="52" t="s">
        <v>114</v>
      </c>
      <c r="E128" s="208">
        <f>'QA checks'!$AE52*'Gap data'!$C6/1000000</f>
        <v>83425.015725150632</v>
      </c>
      <c r="F128" s="208">
        <f>'QA checks'!$AE52*'Gap data'!$C7/1000000</f>
        <v>83966.834912873324</v>
      </c>
      <c r="G128" s="208">
        <f>'QA checks'!$AE52*'Gap data'!$C8/1000000</f>
        <v>84445.159394500777</v>
      </c>
      <c r="H128" s="173"/>
      <c r="I128" s="142" t="s">
        <v>387</v>
      </c>
      <c r="J128" s="22" t="s">
        <v>388</v>
      </c>
      <c r="K128" s="84">
        <f t="shared" ref="K128:K129" si="15">E134</f>
        <v>0</v>
      </c>
      <c r="L128" s="84">
        <f t="shared" ref="L128:L129" si="16">F134</f>
        <v>0</v>
      </c>
      <c r="M128" s="84">
        <f t="shared" ref="M128:M129" si="17">G134</f>
        <v>0</v>
      </c>
    </row>
    <row r="129" spans="1:13">
      <c r="A129" s="65"/>
      <c r="B129" s="681"/>
      <c r="C129" s="53" t="s">
        <v>52</v>
      </c>
      <c r="D129" s="52" t="s">
        <v>116</v>
      </c>
      <c r="E129" s="84" t="str">
        <f>NSW!L52</f>
        <v/>
      </c>
      <c r="F129" s="84" t="str">
        <f>NSW!M52</f>
        <v/>
      </c>
      <c r="G129" s="84" t="str">
        <f>NSW!N52</f>
        <v/>
      </c>
      <c r="H129" s="173"/>
      <c r="I129" s="142" t="s">
        <v>389</v>
      </c>
      <c r="J129" s="22" t="s">
        <v>390</v>
      </c>
      <c r="K129" s="84">
        <f t="shared" si="15"/>
        <v>0</v>
      </c>
      <c r="L129" s="84">
        <f t="shared" si="16"/>
        <v>0</v>
      </c>
      <c r="M129" s="84">
        <f t="shared" si="17"/>
        <v>0</v>
      </c>
    </row>
    <row r="130" spans="1:13">
      <c r="A130" s="70"/>
      <c r="B130" s="682"/>
      <c r="C130" s="53" t="s">
        <v>118</v>
      </c>
      <c r="D130" s="52" t="s">
        <v>117</v>
      </c>
      <c r="E130" s="84" t="str">
        <f>NSW!L53</f>
        <v/>
      </c>
      <c r="F130" s="84" t="str">
        <f>NSW!M53</f>
        <v/>
      </c>
      <c r="G130" s="84" t="str">
        <f>NSW!N53</f>
        <v/>
      </c>
      <c r="H130" s="173"/>
      <c r="I130" s="142" t="s">
        <v>391</v>
      </c>
      <c r="J130" s="22" t="s">
        <v>392</v>
      </c>
      <c r="K130" s="84">
        <f>E133</f>
        <v>3.12</v>
      </c>
      <c r="L130" s="84">
        <f>F133</f>
        <v>1.61</v>
      </c>
      <c r="M130" s="84">
        <f>G133</f>
        <v>3.39</v>
      </c>
    </row>
    <row r="131" spans="1:13" ht="25.5">
      <c r="A131" s="64" t="s">
        <v>53</v>
      </c>
      <c r="B131" s="680" t="s">
        <v>54</v>
      </c>
      <c r="C131" s="53" t="s">
        <v>55</v>
      </c>
      <c r="D131" s="52" t="s">
        <v>160</v>
      </c>
      <c r="E131" s="84">
        <f>NSW!L54</f>
        <v>1013.12</v>
      </c>
      <c r="F131" s="84">
        <f>NSW!M54</f>
        <v>833.85</v>
      </c>
      <c r="G131" s="84">
        <f>NSW!N54</f>
        <v>1093.55</v>
      </c>
      <c r="H131" s="173"/>
      <c r="I131" s="66"/>
      <c r="J131" s="67" t="s">
        <v>410</v>
      </c>
      <c r="K131" s="68"/>
      <c r="L131" s="68"/>
      <c r="M131" s="69"/>
    </row>
    <row r="132" spans="1:13">
      <c r="A132" s="65"/>
      <c r="B132" s="681"/>
      <c r="C132" s="53" t="s">
        <v>56</v>
      </c>
      <c r="D132" s="52" t="s">
        <v>161</v>
      </c>
      <c r="E132" s="84">
        <f>NSW!L55</f>
        <v>115.64</v>
      </c>
      <c r="F132" s="84">
        <f>NSW!M55</f>
        <v>63.48</v>
      </c>
      <c r="G132" s="84">
        <f>NSW!N55</f>
        <v>54.19</v>
      </c>
      <c r="H132" s="173"/>
      <c r="I132" s="142" t="s">
        <v>393</v>
      </c>
      <c r="J132" s="22" t="s">
        <v>394</v>
      </c>
      <c r="K132" s="208">
        <f>'Gap data'!$B$18*'Gap data'!C6</f>
        <v>2097333.1200410714</v>
      </c>
      <c r="L132" s="208">
        <f>'Gap data'!$B$18*'Gap data'!C7</f>
        <v>2110954.6377310222</v>
      </c>
      <c r="M132" s="208">
        <f>'Gap data'!$B$18*'Gap data'!C8</f>
        <v>2122979.8770279363</v>
      </c>
    </row>
    <row r="133" spans="1:13">
      <c r="A133" s="65"/>
      <c r="B133" s="681"/>
      <c r="C133" s="53" t="s">
        <v>57</v>
      </c>
      <c r="D133" s="52" t="s">
        <v>162</v>
      </c>
      <c r="E133" s="84">
        <f>NSW!L56</f>
        <v>3.12</v>
      </c>
      <c r="F133" s="84">
        <f>NSW!M56</f>
        <v>1.61</v>
      </c>
      <c r="G133" s="84">
        <f>NSW!N56</f>
        <v>3.39</v>
      </c>
      <c r="H133" s="173"/>
      <c r="I133" s="142" t="s">
        <v>395</v>
      </c>
      <c r="J133" s="22" t="s">
        <v>396</v>
      </c>
      <c r="K133" s="284">
        <v>0</v>
      </c>
      <c r="L133" s="284">
        <v>0</v>
      </c>
      <c r="M133" s="284">
        <v>0</v>
      </c>
    </row>
    <row r="134" spans="1:13">
      <c r="A134" s="65"/>
      <c r="B134" s="681"/>
      <c r="C134" s="53" t="s">
        <v>120</v>
      </c>
      <c r="D134" s="52" t="s">
        <v>119</v>
      </c>
      <c r="E134" s="84">
        <f>NSW!L57</f>
        <v>0</v>
      </c>
      <c r="F134" s="84">
        <f>NSW!M57</f>
        <v>0</v>
      </c>
      <c r="G134" s="84">
        <f>NSW!N57</f>
        <v>0</v>
      </c>
      <c r="H134" s="173"/>
      <c r="I134" s="76"/>
      <c r="J134" s="77" t="s">
        <v>413</v>
      </c>
      <c r="K134" s="78"/>
      <c r="L134" s="78"/>
      <c r="M134" s="79"/>
    </row>
    <row r="135" spans="1:13">
      <c r="A135" s="65"/>
      <c r="B135" s="681"/>
      <c r="C135" s="53" t="s">
        <v>122</v>
      </c>
      <c r="D135" s="52" t="s">
        <v>121</v>
      </c>
      <c r="E135" s="84">
        <f>NSW!L58</f>
        <v>0</v>
      </c>
      <c r="F135" s="84">
        <f>NSW!M58</f>
        <v>0</v>
      </c>
      <c r="G135" s="84">
        <f>NSW!N58</f>
        <v>0</v>
      </c>
      <c r="H135" s="173"/>
      <c r="I135" s="62">
        <v>1</v>
      </c>
      <c r="J135" s="80" t="s">
        <v>397</v>
      </c>
      <c r="K135" s="84">
        <f>E100+E101+E106+E107</f>
        <v>45.91</v>
      </c>
      <c r="L135" s="84">
        <f>F100+F101+F106+F107</f>
        <v>57.72</v>
      </c>
      <c r="M135" s="84">
        <f>G100+G101+G106+G107</f>
        <v>49.91</v>
      </c>
    </row>
    <row r="136" spans="1:13">
      <c r="A136" s="65"/>
      <c r="B136" s="681"/>
      <c r="C136" s="53" t="s">
        <v>124</v>
      </c>
      <c r="D136" s="52" t="s">
        <v>123</v>
      </c>
      <c r="E136" s="84">
        <f>NSW!L59</f>
        <v>0</v>
      </c>
      <c r="F136" s="84">
        <f>NSW!M59</f>
        <v>0</v>
      </c>
      <c r="G136" s="84">
        <f>NSW!N59</f>
        <v>0</v>
      </c>
      <c r="H136" s="173"/>
      <c r="I136" s="62">
        <v>2</v>
      </c>
      <c r="J136" s="80" t="s">
        <v>398</v>
      </c>
      <c r="K136" s="84">
        <f>E108+E109+E110+E113</f>
        <v>6353.46</v>
      </c>
      <c r="L136" s="84">
        <f>F108+F109+F110+F113</f>
        <v>6077.9699999999993</v>
      </c>
      <c r="M136" s="84">
        <f>G108+G109+G110+G113</f>
        <v>9309.36</v>
      </c>
    </row>
    <row r="137" spans="1:13">
      <c r="A137" s="65"/>
      <c r="B137" s="681"/>
      <c r="C137" s="53" t="s">
        <v>58</v>
      </c>
      <c r="D137" s="52" t="s">
        <v>136</v>
      </c>
      <c r="E137" s="84">
        <f>NSW!L60</f>
        <v>86.56</v>
      </c>
      <c r="F137" s="84">
        <f>NSW!M60</f>
        <v>40.200000000000003</v>
      </c>
      <c r="G137" s="84">
        <f>NSW!N60</f>
        <v>41.31</v>
      </c>
      <c r="H137" s="173"/>
      <c r="I137" s="62">
        <v>3</v>
      </c>
      <c r="J137" s="80" t="s">
        <v>323</v>
      </c>
      <c r="K137" s="84">
        <f>E137+E138+E139+E140</f>
        <v>6520.8700000000008</v>
      </c>
      <c r="L137" s="84">
        <f>F137+F138+F139+F140</f>
        <v>5811.32</v>
      </c>
      <c r="M137" s="84">
        <f>G137+G138+G139+G140</f>
        <v>4335.9000000000005</v>
      </c>
    </row>
    <row r="138" spans="1:13">
      <c r="A138" s="65"/>
      <c r="B138" s="681"/>
      <c r="C138" s="53" t="s">
        <v>59</v>
      </c>
      <c r="D138" s="52" t="s">
        <v>125</v>
      </c>
      <c r="E138" s="84">
        <f>NSW!L61</f>
        <v>0</v>
      </c>
      <c r="F138" s="84">
        <f>NSW!M61</f>
        <v>0</v>
      </c>
      <c r="G138" s="84">
        <f>NSW!N61</f>
        <v>0</v>
      </c>
      <c r="H138" s="173"/>
      <c r="I138" s="62">
        <v>4</v>
      </c>
      <c r="J138" s="80" t="s">
        <v>159</v>
      </c>
      <c r="K138" s="84">
        <f>SUM(E127:E130)</f>
        <v>117195.35061018539</v>
      </c>
      <c r="L138" s="84">
        <f t="shared" ref="L138:M138" si="18">SUM(F127:F130)</f>
        <v>117956.49748106746</v>
      </c>
      <c r="M138" s="84">
        <f t="shared" si="18"/>
        <v>118628.44707367466</v>
      </c>
    </row>
    <row r="139" spans="1:13" ht="25.5">
      <c r="A139" s="65"/>
      <c r="B139" s="681"/>
      <c r="C139" s="53" t="s">
        <v>60</v>
      </c>
      <c r="D139" s="52" t="s">
        <v>163</v>
      </c>
      <c r="E139" s="84">
        <f>NSW!L62</f>
        <v>6434.31</v>
      </c>
      <c r="F139" s="84">
        <f>NSW!M62</f>
        <v>5771.12</v>
      </c>
      <c r="G139" s="84">
        <f>NSW!N62</f>
        <v>4294.59</v>
      </c>
      <c r="H139" s="173"/>
      <c r="I139" s="62">
        <v>5</v>
      </c>
      <c r="J139" s="52" t="s">
        <v>399</v>
      </c>
      <c r="K139" s="84">
        <f>E141</f>
        <v>6594.1751898886487</v>
      </c>
      <c r="L139" s="84">
        <f>F141</f>
        <v>6637.0022797492911</v>
      </c>
      <c r="M139" s="84">
        <f>G141</f>
        <v>6674.8105486725572</v>
      </c>
    </row>
    <row r="140" spans="1:13">
      <c r="A140" s="70"/>
      <c r="B140" s="682"/>
      <c r="C140" s="53" t="s">
        <v>61</v>
      </c>
      <c r="D140" s="52" t="s">
        <v>126</v>
      </c>
      <c r="E140" s="84">
        <f>NSW!L63</f>
        <v>0</v>
      </c>
      <c r="F140" s="84">
        <f>NSW!M63</f>
        <v>0</v>
      </c>
      <c r="G140" s="84">
        <f>NSW!N63</f>
        <v>0</v>
      </c>
      <c r="H140" s="173"/>
      <c r="I140" s="62">
        <v>6</v>
      </c>
      <c r="J140" s="320" t="s">
        <v>559</v>
      </c>
      <c r="K140" s="522">
        <f>E142</f>
        <v>252250</v>
      </c>
      <c r="L140" s="522">
        <f t="shared" ref="L140" si="19">F142</f>
        <v>252250</v>
      </c>
      <c r="M140" s="522">
        <f t="shared" ref="M140" si="20">G142</f>
        <v>252250</v>
      </c>
    </row>
    <row r="141" spans="1:13">
      <c r="A141" s="64" t="s">
        <v>62</v>
      </c>
      <c r="B141" s="680" t="s">
        <v>164</v>
      </c>
      <c r="C141" s="53" t="s">
        <v>63</v>
      </c>
      <c r="D141" s="52" t="s">
        <v>165</v>
      </c>
      <c r="E141" s="208">
        <f>'QA checks'!$AE65*'Gap data'!$C6/1000000</f>
        <v>6594.1751898886487</v>
      </c>
      <c r="F141" s="208">
        <f>'QA checks'!$AE65*'Gap data'!$C7/1000000</f>
        <v>6637.0022797492911</v>
      </c>
      <c r="G141" s="208">
        <f>'QA checks'!$AE65*'Gap data'!$C8/1000000</f>
        <v>6674.8105486725572</v>
      </c>
      <c r="I141" s="62">
        <v>7</v>
      </c>
      <c r="J141" s="320" t="s">
        <v>560</v>
      </c>
      <c r="K141" s="522">
        <f>E143+E146</f>
        <v>5024.53</v>
      </c>
      <c r="L141" s="522">
        <f t="shared" ref="L141" si="21">F143+F146</f>
        <v>2600.19</v>
      </c>
      <c r="M141" s="522">
        <f t="shared" ref="M141" si="22">G143+G146</f>
        <v>2326.5300000000002</v>
      </c>
    </row>
    <row r="142" spans="1:13">
      <c r="A142" s="65"/>
      <c r="B142" s="681"/>
      <c r="C142" s="53" t="s">
        <v>64</v>
      </c>
      <c r="D142" s="52" t="s">
        <v>127</v>
      </c>
      <c r="E142" s="466">
        <f>'Gap data'!$C$38</f>
        <v>252250</v>
      </c>
      <c r="F142" s="466">
        <f>'Gap data'!$C$38</f>
        <v>252250</v>
      </c>
      <c r="G142" s="466">
        <f>'Gap data'!$C$38</f>
        <v>252250</v>
      </c>
      <c r="H142" s="276" t="str">
        <f>H122</f>
        <v>NSW</v>
      </c>
      <c r="I142" s="62">
        <v>8</v>
      </c>
      <c r="J142" s="80" t="s">
        <v>133</v>
      </c>
      <c r="K142" s="84">
        <f>E155</f>
        <v>50483.944000000003</v>
      </c>
      <c r="L142" s="84">
        <f>F155</f>
        <v>50483.944000000003</v>
      </c>
      <c r="M142" s="84">
        <f>G155</f>
        <v>50483.944000000003</v>
      </c>
    </row>
    <row r="143" spans="1:13">
      <c r="A143" s="65"/>
      <c r="B143" s="681"/>
      <c r="C143" s="53" t="s">
        <v>65</v>
      </c>
      <c r="D143" s="52" t="s">
        <v>166</v>
      </c>
      <c r="E143" s="84">
        <f>NSW!L66</f>
        <v>458.94</v>
      </c>
      <c r="F143" s="84">
        <f>NSW!M66</f>
        <v>626.17999999999995</v>
      </c>
      <c r="G143" s="84">
        <f>NSW!N66</f>
        <v>700.14</v>
      </c>
      <c r="H143" s="174"/>
      <c r="I143" s="81"/>
    </row>
    <row r="144" spans="1:13">
      <c r="A144" s="65"/>
      <c r="B144" s="681"/>
      <c r="C144" s="53" t="s">
        <v>66</v>
      </c>
      <c r="D144" s="52" t="s">
        <v>173</v>
      </c>
      <c r="E144" s="84">
        <f>NSW!L67</f>
        <v>0</v>
      </c>
      <c r="F144" s="84">
        <f>NSW!M67</f>
        <v>0</v>
      </c>
      <c r="G144" s="84">
        <f>NSW!N67</f>
        <v>0</v>
      </c>
      <c r="H144" s="174"/>
      <c r="I144" s="81"/>
    </row>
    <row r="145" spans="1:13">
      <c r="A145" s="65"/>
      <c r="B145" s="681"/>
      <c r="C145" s="53" t="s">
        <v>67</v>
      </c>
      <c r="D145" s="52" t="s">
        <v>174</v>
      </c>
      <c r="E145" s="84">
        <f>NSW!L68</f>
        <v>5996.32</v>
      </c>
      <c r="F145" s="84">
        <f>NSW!M68</f>
        <v>4914.83</v>
      </c>
      <c r="G145" s="84">
        <f>NSW!N68</f>
        <v>7411.88</v>
      </c>
      <c r="H145" s="174"/>
      <c r="I145" s="81"/>
    </row>
    <row r="146" spans="1:13">
      <c r="A146" s="65"/>
      <c r="B146" s="681"/>
      <c r="C146" s="53" t="s">
        <v>68</v>
      </c>
      <c r="D146" s="52" t="s">
        <v>175</v>
      </c>
      <c r="E146" s="84">
        <f>NSW!L69</f>
        <v>4565.59</v>
      </c>
      <c r="F146" s="84">
        <f>NSW!M69</f>
        <v>1974.01</v>
      </c>
      <c r="G146" s="84">
        <f>NSW!N69</f>
        <v>1626.39</v>
      </c>
      <c r="H146" s="174"/>
      <c r="I146" s="81"/>
    </row>
    <row r="147" spans="1:13">
      <c r="A147" s="65"/>
      <c r="B147" s="681"/>
      <c r="C147" s="53" t="s">
        <v>128</v>
      </c>
      <c r="D147" s="52" t="s">
        <v>167</v>
      </c>
      <c r="E147" s="137">
        <f>NSW!L70+'Gap data'!$C$31</f>
        <v>171854.38668275031</v>
      </c>
      <c r="F147" s="137">
        <f>NSW!M70+'Gap data'!$C$31</f>
        <v>173074.4066827503</v>
      </c>
      <c r="G147" s="137">
        <f>NSW!N70+'Gap data'!$C$31</f>
        <v>172844.6566827503</v>
      </c>
      <c r="H147" s="174"/>
      <c r="I147" s="81"/>
    </row>
    <row r="148" spans="1:13">
      <c r="A148" s="65"/>
      <c r="B148" s="681"/>
      <c r="C148" s="53" t="s">
        <v>69</v>
      </c>
      <c r="D148" s="52" t="s">
        <v>129</v>
      </c>
      <c r="E148" s="466">
        <f>'Gap data'!$C$35</f>
        <v>99500</v>
      </c>
      <c r="F148" s="466">
        <f>'Gap data'!$C$35</f>
        <v>99500</v>
      </c>
      <c r="G148" s="466">
        <f>'Gap data'!$C$35</f>
        <v>99500</v>
      </c>
      <c r="H148" s="174"/>
      <c r="I148" s="81"/>
    </row>
    <row r="149" spans="1:13">
      <c r="A149" s="70"/>
      <c r="B149" s="682"/>
      <c r="C149" s="53" t="s">
        <v>70</v>
      </c>
      <c r="D149" s="52" t="s">
        <v>168</v>
      </c>
      <c r="E149" s="84">
        <f>NSW!L72</f>
        <v>0</v>
      </c>
      <c r="F149" s="84">
        <f>NSW!M72</f>
        <v>0</v>
      </c>
      <c r="G149" s="84">
        <f>NSW!N72</f>
        <v>0</v>
      </c>
      <c r="H149" s="174"/>
      <c r="I149" s="81"/>
    </row>
    <row r="150" spans="1:13">
      <c r="A150" s="64" t="s">
        <v>71</v>
      </c>
      <c r="B150" s="680" t="s">
        <v>169</v>
      </c>
      <c r="C150" s="53" t="s">
        <v>72</v>
      </c>
      <c r="D150" s="52" t="s">
        <v>170</v>
      </c>
      <c r="E150" s="208">
        <f>'QA checks'!$AE74*'Gap data'!$C6/1000000</f>
        <v>6441.091494147935</v>
      </c>
      <c r="F150" s="208">
        <f>'QA checks'!$AE74*'Gap data'!$C7/1000000</f>
        <v>6482.9243536454323</v>
      </c>
      <c r="G150" s="208">
        <f>'QA checks'!$AE74*'Gap data'!$C8/1000000</f>
        <v>6519.8549040717417</v>
      </c>
      <c r="H150" s="174"/>
      <c r="I150" s="81"/>
    </row>
    <row r="151" spans="1:13">
      <c r="A151" s="65"/>
      <c r="B151" s="681"/>
      <c r="C151" s="53" t="s">
        <v>73</v>
      </c>
      <c r="D151" s="52" t="s">
        <v>130</v>
      </c>
      <c r="E151" s="208">
        <f>'QA checks'!$AE75*'Gap data'!$C6/1000000</f>
        <v>4946.0762898920957</v>
      </c>
      <c r="F151" s="208">
        <f>'QA checks'!$AE75*'Gap data'!$C7/1000000</f>
        <v>4978.1994967564824</v>
      </c>
      <c r="G151" s="208">
        <f>'QA checks'!$AE75*'Gap data'!$C8/1000000</f>
        <v>5006.5582493067595</v>
      </c>
      <c r="H151" s="174"/>
      <c r="I151" s="81"/>
    </row>
    <row r="152" spans="1:13">
      <c r="A152" s="70"/>
      <c r="B152" s="682"/>
      <c r="C152" s="53" t="s">
        <v>74</v>
      </c>
      <c r="D152" s="52" t="s">
        <v>131</v>
      </c>
      <c r="E152" s="84">
        <f>NSW!L75</f>
        <v>139.68</v>
      </c>
      <c r="F152" s="84">
        <f>NSW!M75</f>
        <v>105.07</v>
      </c>
      <c r="G152" s="84">
        <f>NSW!N75</f>
        <v>224.44</v>
      </c>
      <c r="H152" s="174"/>
      <c r="I152" s="81"/>
    </row>
    <row r="153" spans="1:13" ht="38.25">
      <c r="A153" s="64" t="s">
        <v>75</v>
      </c>
      <c r="B153" s="680" t="s">
        <v>76</v>
      </c>
      <c r="C153" s="53" t="s">
        <v>77</v>
      </c>
      <c r="D153" s="52" t="s">
        <v>171</v>
      </c>
      <c r="E153" s="84">
        <f>NSW!L76</f>
        <v>1053.6400000000001</v>
      </c>
      <c r="F153" s="84">
        <f>NSW!M76</f>
        <v>1268.25</v>
      </c>
      <c r="G153" s="84">
        <f>NSW!N76</f>
        <v>1332.53</v>
      </c>
      <c r="H153" s="174"/>
      <c r="I153" s="81"/>
    </row>
    <row r="154" spans="1:13">
      <c r="A154" s="65"/>
      <c r="B154" s="681"/>
      <c r="C154" s="53" t="s">
        <v>78</v>
      </c>
      <c r="D154" s="52" t="s">
        <v>132</v>
      </c>
      <c r="E154" s="84">
        <f>NSW!L77</f>
        <v>94.54</v>
      </c>
      <c r="F154" s="84">
        <f>NSW!M77</f>
        <v>91.43</v>
      </c>
      <c r="G154" s="84">
        <f>NSW!N77</f>
        <v>125.01</v>
      </c>
      <c r="H154" s="174"/>
      <c r="I154" s="81"/>
    </row>
    <row r="155" spans="1:13">
      <c r="A155" s="65"/>
      <c r="B155" s="681"/>
      <c r="C155" s="53" t="s">
        <v>134</v>
      </c>
      <c r="D155" s="52" t="s">
        <v>133</v>
      </c>
      <c r="E155" s="137">
        <f>'Gap data'!$C$28</f>
        <v>50483.944000000003</v>
      </c>
      <c r="F155" s="137">
        <f>'Gap data'!$C$28</f>
        <v>50483.944000000003</v>
      </c>
      <c r="G155" s="137">
        <f>'Gap data'!$C$28</f>
        <v>50483.944000000003</v>
      </c>
      <c r="H155" s="174"/>
      <c r="I155" s="81"/>
    </row>
    <row r="156" spans="1:13">
      <c r="A156" s="70"/>
      <c r="B156" s="682"/>
      <c r="C156" s="53" t="s">
        <v>172</v>
      </c>
      <c r="D156" s="52" t="s">
        <v>135</v>
      </c>
      <c r="E156" s="84">
        <f>NSW!L79</f>
        <v>36</v>
      </c>
      <c r="F156" s="84">
        <f>NSW!M79</f>
        <v>9.6999999999999993</v>
      </c>
      <c r="G156" s="84">
        <f>NSW!N79</f>
        <v>0</v>
      </c>
      <c r="H156" s="174"/>
      <c r="I156" s="81"/>
    </row>
    <row r="157" spans="1:13">
      <c r="H157" s="150"/>
      <c r="I157" s="81"/>
    </row>
    <row r="158" spans="1:13" s="275" customFormat="1" ht="15.75">
      <c r="A158" s="275" t="s">
        <v>772</v>
      </c>
      <c r="H158" s="274"/>
      <c r="I158" s="275" t="str">
        <f>A158</f>
        <v>Adjusted NT data</v>
      </c>
    </row>
    <row r="159" spans="1:13">
      <c r="H159" s="150"/>
    </row>
    <row r="160" spans="1:13">
      <c r="A160" s="54" t="s">
        <v>3</v>
      </c>
      <c r="B160" s="680" t="s">
        <v>137</v>
      </c>
      <c r="C160" s="53" t="s">
        <v>4</v>
      </c>
      <c r="D160" s="52" t="s">
        <v>79</v>
      </c>
      <c r="E160" s="84">
        <f>NT!L8</f>
        <v>0</v>
      </c>
      <c r="F160" s="84">
        <f>NT!M8</f>
        <v>0</v>
      </c>
      <c r="G160" s="84">
        <f>NT!N8</f>
        <v>0</v>
      </c>
      <c r="H160" s="173"/>
      <c r="I160" s="142" t="s">
        <v>324</v>
      </c>
      <c r="J160" s="21" t="s">
        <v>325</v>
      </c>
      <c r="K160" s="84">
        <f>E225</f>
        <v>45.5</v>
      </c>
      <c r="L160" s="84">
        <f>F225</f>
        <v>57.22</v>
      </c>
      <c r="M160" s="84">
        <f>G225</f>
        <v>67.25</v>
      </c>
    </row>
    <row r="161" spans="1:13">
      <c r="A161" s="57"/>
      <c r="B161" s="681"/>
      <c r="C161" s="53" t="s">
        <v>138</v>
      </c>
      <c r="D161" s="52" t="s">
        <v>139</v>
      </c>
      <c r="E161" s="84">
        <f>NT!L9</f>
        <v>0</v>
      </c>
      <c r="F161" s="84">
        <f>NT!M9</f>
        <v>0</v>
      </c>
      <c r="G161" s="84">
        <f>NT!N9</f>
        <v>0</v>
      </c>
      <c r="H161" s="173"/>
      <c r="I161" s="142" t="s">
        <v>326</v>
      </c>
      <c r="J161" s="21" t="s">
        <v>327</v>
      </c>
      <c r="K161" s="84">
        <f>E227</f>
        <v>0</v>
      </c>
      <c r="L161" s="84">
        <f>F227</f>
        <v>0</v>
      </c>
      <c r="M161" s="84">
        <f>G227</f>
        <v>0</v>
      </c>
    </row>
    <row r="162" spans="1:13">
      <c r="A162" s="60"/>
      <c r="B162" s="682"/>
      <c r="C162" s="53" t="s">
        <v>81</v>
      </c>
      <c r="D162" s="52" t="s">
        <v>80</v>
      </c>
      <c r="E162" s="84">
        <f>NT!L10</f>
        <v>0</v>
      </c>
      <c r="F162" s="84">
        <f>NT!M10</f>
        <v>0</v>
      </c>
      <c r="G162" s="84">
        <f>NT!N10</f>
        <v>0</v>
      </c>
      <c r="H162" s="173"/>
      <c r="I162" s="142" t="s">
        <v>328</v>
      </c>
      <c r="J162" s="21" t="s">
        <v>130</v>
      </c>
      <c r="K162" s="84">
        <f>E226</f>
        <v>0</v>
      </c>
      <c r="L162" s="84">
        <f>F226</f>
        <v>0</v>
      </c>
      <c r="M162" s="84">
        <f>G226</f>
        <v>0</v>
      </c>
    </row>
    <row r="163" spans="1:13">
      <c r="A163" s="63" t="s">
        <v>5</v>
      </c>
      <c r="B163" s="152" t="s">
        <v>6</v>
      </c>
      <c r="C163" s="53" t="s">
        <v>7</v>
      </c>
      <c r="D163" s="52" t="s">
        <v>82</v>
      </c>
      <c r="E163" s="84">
        <f>NT!L11</f>
        <v>14.64</v>
      </c>
      <c r="F163" s="84">
        <f>NT!M11</f>
        <v>7.17</v>
      </c>
      <c r="G163" s="84">
        <f>NT!N11</f>
        <v>6.46</v>
      </c>
      <c r="H163" s="173"/>
      <c r="I163" s="142" t="s">
        <v>329</v>
      </c>
      <c r="J163" s="21" t="s">
        <v>330</v>
      </c>
      <c r="K163" s="84">
        <f>E196</f>
        <v>0</v>
      </c>
      <c r="L163" s="84">
        <f>F196</f>
        <v>0</v>
      </c>
      <c r="M163" s="84">
        <f>G196</f>
        <v>0</v>
      </c>
    </row>
    <row r="164" spans="1:13">
      <c r="A164" s="63" t="s">
        <v>8</v>
      </c>
      <c r="B164" s="152" t="s">
        <v>140</v>
      </c>
      <c r="C164" s="53" t="s">
        <v>9</v>
      </c>
      <c r="D164" s="52" t="s">
        <v>83</v>
      </c>
      <c r="E164" s="84">
        <f>NT!L12</f>
        <v>28.52</v>
      </c>
      <c r="F164" s="84">
        <f>NT!M12</f>
        <v>80.84</v>
      </c>
      <c r="G164" s="84">
        <f>NT!N12</f>
        <v>45.95</v>
      </c>
      <c r="H164" s="173"/>
      <c r="I164" s="142" t="s">
        <v>331</v>
      </c>
      <c r="J164" s="21" t="s">
        <v>332</v>
      </c>
      <c r="K164" s="84">
        <f>E198</f>
        <v>0.93</v>
      </c>
      <c r="L164" s="84">
        <f>F198</f>
        <v>0</v>
      </c>
      <c r="M164" s="84">
        <f>G198</f>
        <v>0</v>
      </c>
    </row>
    <row r="165" spans="1:13">
      <c r="A165" s="64" t="s">
        <v>10</v>
      </c>
      <c r="B165" s="680" t="s">
        <v>11</v>
      </c>
      <c r="C165" s="53" t="s">
        <v>12</v>
      </c>
      <c r="D165" s="52" t="s">
        <v>84</v>
      </c>
      <c r="E165" s="84">
        <f>NT!L13</f>
        <v>0</v>
      </c>
      <c r="F165" s="84">
        <f>NT!M13</f>
        <v>0</v>
      </c>
      <c r="G165" s="84">
        <f>NT!N13</f>
        <v>27.85</v>
      </c>
      <c r="H165" s="173"/>
      <c r="I165" s="142" t="s">
        <v>333</v>
      </c>
      <c r="J165" s="21" t="s">
        <v>334</v>
      </c>
      <c r="K165" s="84">
        <f>E195</f>
        <v>0</v>
      </c>
      <c r="L165" s="84">
        <f>F195</f>
        <v>0</v>
      </c>
      <c r="M165" s="84">
        <f>G195</f>
        <v>0</v>
      </c>
    </row>
    <row r="166" spans="1:13">
      <c r="A166" s="65"/>
      <c r="B166" s="681"/>
      <c r="C166" s="53" t="s">
        <v>13</v>
      </c>
      <c r="D166" s="52" t="s">
        <v>85</v>
      </c>
      <c r="E166" s="84">
        <f>NT!L14</f>
        <v>0</v>
      </c>
      <c r="F166" s="84">
        <f>NT!M14</f>
        <v>0</v>
      </c>
      <c r="G166" s="84">
        <f>NT!N14</f>
        <v>0</v>
      </c>
      <c r="H166" s="173"/>
      <c r="I166" s="142" t="s">
        <v>335</v>
      </c>
      <c r="J166" s="21" t="s">
        <v>336</v>
      </c>
      <c r="K166" s="84">
        <f>E161</f>
        <v>0</v>
      </c>
      <c r="L166" s="84">
        <f>F161</f>
        <v>0</v>
      </c>
      <c r="M166" s="84">
        <f>G161</f>
        <v>0</v>
      </c>
    </row>
    <row r="167" spans="1:13">
      <c r="A167" s="65"/>
      <c r="B167" s="681"/>
      <c r="C167" s="53" t="s">
        <v>14</v>
      </c>
      <c r="D167" s="52" t="s">
        <v>86</v>
      </c>
      <c r="E167" s="84">
        <f>NT!L15</f>
        <v>1E-3</v>
      </c>
      <c r="F167" s="84">
        <f>NT!M15</f>
        <v>21.53</v>
      </c>
      <c r="G167" s="84">
        <f>NT!N15</f>
        <v>0</v>
      </c>
      <c r="H167" s="173"/>
      <c r="I167" s="142" t="s">
        <v>337</v>
      </c>
      <c r="J167" s="21" t="s">
        <v>322</v>
      </c>
      <c r="K167" s="84">
        <f t="shared" ref="K167:K168" si="23">E199</f>
        <v>369.4</v>
      </c>
      <c r="L167" s="84">
        <f t="shared" ref="L167:L168" si="24">F199</f>
        <v>205.85</v>
      </c>
      <c r="M167" s="84">
        <f t="shared" ref="M167:M168" si="25">G199</f>
        <v>376.88</v>
      </c>
    </row>
    <row r="168" spans="1:13">
      <c r="A168" s="65"/>
      <c r="B168" s="681"/>
      <c r="C168" s="53" t="s">
        <v>15</v>
      </c>
      <c r="D168" s="52" t="s">
        <v>87</v>
      </c>
      <c r="E168" s="84">
        <f>NT!L16</f>
        <v>0</v>
      </c>
      <c r="F168" s="84">
        <f>NT!M16</f>
        <v>0</v>
      </c>
      <c r="G168" s="84">
        <f>NT!N16</f>
        <v>0</v>
      </c>
      <c r="H168" s="173"/>
      <c r="I168" s="142" t="s">
        <v>338</v>
      </c>
      <c r="J168" s="21" t="s">
        <v>339</v>
      </c>
      <c r="K168" s="84">
        <f t="shared" si="23"/>
        <v>41.54</v>
      </c>
      <c r="L168" s="84">
        <f t="shared" si="24"/>
        <v>101.31</v>
      </c>
      <c r="M168" s="84">
        <f t="shared" si="25"/>
        <v>103.43</v>
      </c>
    </row>
    <row r="169" spans="1:13">
      <c r="A169" s="65"/>
      <c r="B169" s="681"/>
      <c r="C169" s="53" t="s">
        <v>16</v>
      </c>
      <c r="D169" s="52" t="s">
        <v>88</v>
      </c>
      <c r="E169" s="84">
        <f>NT!L17</f>
        <v>0</v>
      </c>
      <c r="F169" s="84">
        <f>NT!M17</f>
        <v>0</v>
      </c>
      <c r="G169" s="84">
        <f>NT!N17</f>
        <v>0</v>
      </c>
      <c r="H169" s="173"/>
      <c r="I169" s="142" t="s">
        <v>340</v>
      </c>
      <c r="J169" s="21" t="s">
        <v>341</v>
      </c>
      <c r="K169" s="84">
        <f>E206</f>
        <v>33.6</v>
      </c>
      <c r="L169" s="84">
        <f>F206</f>
        <v>0</v>
      </c>
      <c r="M169" s="84">
        <f>G206</f>
        <v>70.5</v>
      </c>
    </row>
    <row r="170" spans="1:13">
      <c r="A170" s="65"/>
      <c r="B170" s="681"/>
      <c r="C170" s="53" t="s">
        <v>17</v>
      </c>
      <c r="D170" s="52" t="s">
        <v>89</v>
      </c>
      <c r="E170" s="84">
        <f>NT!L18</f>
        <v>0</v>
      </c>
      <c r="F170" s="84">
        <f>NT!M18</f>
        <v>0</v>
      </c>
      <c r="G170" s="84">
        <f>NT!N18</f>
        <v>0</v>
      </c>
      <c r="H170" s="173"/>
      <c r="I170" s="142" t="s">
        <v>342</v>
      </c>
      <c r="J170" s="21" t="s">
        <v>343</v>
      </c>
      <c r="K170" s="84">
        <f>E201</f>
        <v>7.89</v>
      </c>
      <c r="L170" s="84">
        <f>F201</f>
        <v>7.89</v>
      </c>
      <c r="M170" s="84">
        <f>G201</f>
        <v>0</v>
      </c>
    </row>
    <row r="171" spans="1:13">
      <c r="A171" s="65"/>
      <c r="B171" s="681"/>
      <c r="C171" s="53" t="s">
        <v>18</v>
      </c>
      <c r="D171" s="52" t="s">
        <v>90</v>
      </c>
      <c r="E171" s="84">
        <f>NT!L19</f>
        <v>0</v>
      </c>
      <c r="F171" s="84">
        <f>NT!M19</f>
        <v>0</v>
      </c>
      <c r="G171" s="84">
        <f>NT!N19</f>
        <v>0</v>
      </c>
      <c r="H171" s="173"/>
      <c r="I171" s="142" t="s">
        <v>344</v>
      </c>
      <c r="J171" s="21" t="s">
        <v>345</v>
      </c>
      <c r="K171" s="84">
        <f t="shared" ref="K171:K172" si="26">E190</f>
        <v>0.65</v>
      </c>
      <c r="L171" s="84">
        <f t="shared" ref="L171:L172" si="27">F190</f>
        <v>0</v>
      </c>
      <c r="M171" s="84">
        <f t="shared" ref="M171:M172" si="28">G190</f>
        <v>36</v>
      </c>
    </row>
    <row r="172" spans="1:13">
      <c r="A172" s="65"/>
      <c r="B172" s="681"/>
      <c r="C172" s="53" t="s">
        <v>19</v>
      </c>
      <c r="D172" s="52" t="s">
        <v>141</v>
      </c>
      <c r="E172" s="84">
        <f>NT!L20</f>
        <v>0</v>
      </c>
      <c r="F172" s="84">
        <f>NT!M20</f>
        <v>0</v>
      </c>
      <c r="G172" s="84">
        <f>NT!N20</f>
        <v>0</v>
      </c>
      <c r="H172" s="173"/>
      <c r="I172" s="142" t="s">
        <v>346</v>
      </c>
      <c r="J172" s="21" t="s">
        <v>347</v>
      </c>
      <c r="K172" s="84">
        <f t="shared" si="26"/>
        <v>0.7</v>
      </c>
      <c r="L172" s="84">
        <f t="shared" si="27"/>
        <v>0.86</v>
      </c>
      <c r="M172" s="84">
        <f t="shared" si="28"/>
        <v>0</v>
      </c>
    </row>
    <row r="173" spans="1:13">
      <c r="A173" s="65"/>
      <c r="B173" s="681"/>
      <c r="C173" s="53" t="s">
        <v>142</v>
      </c>
      <c r="D173" s="52" t="s">
        <v>143</v>
      </c>
      <c r="E173" s="84">
        <f>NT!L21</f>
        <v>0</v>
      </c>
      <c r="F173" s="84">
        <f>NT!M21</f>
        <v>0</v>
      </c>
      <c r="G173" s="84">
        <f>NT!N21</f>
        <v>0</v>
      </c>
      <c r="H173" s="173"/>
      <c r="I173" s="142" t="s">
        <v>348</v>
      </c>
      <c r="J173" s="21" t="s">
        <v>349</v>
      </c>
      <c r="K173" s="84">
        <f>E228</f>
        <v>62.45</v>
      </c>
      <c r="L173" s="84">
        <f>F228</f>
        <v>100.03</v>
      </c>
      <c r="M173" s="84">
        <f>G228</f>
        <v>24.21</v>
      </c>
    </row>
    <row r="174" spans="1:13">
      <c r="A174" s="65"/>
      <c r="B174" s="681"/>
      <c r="C174" s="53" t="s">
        <v>20</v>
      </c>
      <c r="D174" s="52" t="s">
        <v>91</v>
      </c>
      <c r="E174" s="84">
        <f>NT!L22</f>
        <v>0</v>
      </c>
      <c r="F174" s="84">
        <f>NT!M22</f>
        <v>0</v>
      </c>
      <c r="G174" s="84">
        <f>NT!N22</f>
        <v>0</v>
      </c>
      <c r="H174" s="173"/>
      <c r="I174" s="142" t="s">
        <v>350</v>
      </c>
      <c r="J174" s="21" t="s">
        <v>351</v>
      </c>
      <c r="K174" s="84">
        <f>E231+E186+E187+E189</f>
        <v>0.05</v>
      </c>
      <c r="L174" s="84">
        <f>F231+F186+F187+F189</f>
        <v>0</v>
      </c>
      <c r="M174" s="84">
        <f>G231+G186+G187+G189</f>
        <v>0</v>
      </c>
    </row>
    <row r="175" spans="1:13">
      <c r="A175" s="65"/>
      <c r="B175" s="681"/>
      <c r="C175" s="53" t="s">
        <v>21</v>
      </c>
      <c r="D175" s="52" t="s">
        <v>144</v>
      </c>
      <c r="E175" s="84">
        <f>NT!L23</f>
        <v>0</v>
      </c>
      <c r="F175" s="84">
        <f>NT!M23</f>
        <v>0</v>
      </c>
      <c r="G175" s="84">
        <f>NT!N23</f>
        <v>0</v>
      </c>
      <c r="H175" s="173"/>
      <c r="I175" s="142" t="s">
        <v>352</v>
      </c>
      <c r="J175" s="21" t="s">
        <v>353</v>
      </c>
      <c r="K175" s="84">
        <f>E229</f>
        <v>0</v>
      </c>
      <c r="L175" s="84">
        <f>F229</f>
        <v>0</v>
      </c>
      <c r="M175" s="84">
        <f>G229</f>
        <v>0</v>
      </c>
    </row>
    <row r="176" spans="1:13">
      <c r="A176" s="65"/>
      <c r="B176" s="681"/>
      <c r="C176" s="53" t="s">
        <v>22</v>
      </c>
      <c r="D176" s="52" t="s">
        <v>92</v>
      </c>
      <c r="E176" s="84">
        <f>NT!L24</f>
        <v>0</v>
      </c>
      <c r="F176" s="84">
        <f>NT!M24</f>
        <v>0</v>
      </c>
      <c r="G176" s="84">
        <f>NT!N24</f>
        <v>0</v>
      </c>
      <c r="H176" s="173"/>
      <c r="I176" s="142" t="s">
        <v>354</v>
      </c>
      <c r="J176" s="21" t="s">
        <v>355</v>
      </c>
      <c r="K176" s="84">
        <f>E160</f>
        <v>0</v>
      </c>
      <c r="L176" s="84">
        <f>F160</f>
        <v>0</v>
      </c>
      <c r="M176" s="84">
        <f>G160</f>
        <v>0</v>
      </c>
    </row>
    <row r="177" spans="1:13">
      <c r="A177" s="65"/>
      <c r="B177" s="681"/>
      <c r="C177" s="53" t="s">
        <v>23</v>
      </c>
      <c r="D177" s="52" t="s">
        <v>93</v>
      </c>
      <c r="E177" s="84">
        <f>NT!L25</f>
        <v>141.82</v>
      </c>
      <c r="F177" s="84">
        <f>NT!M25</f>
        <v>224.13</v>
      </c>
      <c r="G177" s="84">
        <f>NT!N25</f>
        <v>185.64</v>
      </c>
      <c r="H177" s="173"/>
      <c r="I177" s="142" t="s">
        <v>356</v>
      </c>
      <c r="J177" s="21" t="s">
        <v>357</v>
      </c>
      <c r="K177" s="84">
        <f>E222+E219+E220+E224</f>
        <v>2433.3144805144493</v>
      </c>
      <c r="L177" s="84">
        <f>F222+F219+F220+F224</f>
        <v>2433.3144805144493</v>
      </c>
      <c r="M177" s="84">
        <f>G222+G219+G220+G224</f>
        <v>2433.3144805144493</v>
      </c>
    </row>
    <row r="178" spans="1:13">
      <c r="A178" s="65"/>
      <c r="B178" s="681"/>
      <c r="C178" s="53" t="s">
        <v>24</v>
      </c>
      <c r="D178" s="52" t="s">
        <v>94</v>
      </c>
      <c r="E178" s="84">
        <f>NT!L26</f>
        <v>0</v>
      </c>
      <c r="F178" s="84">
        <f>NT!M26</f>
        <v>0</v>
      </c>
      <c r="G178" s="84">
        <f>NT!N26</f>
        <v>0</v>
      </c>
      <c r="H178" s="276" t="s">
        <v>498</v>
      </c>
      <c r="I178" s="66"/>
      <c r="J178" s="67" t="s">
        <v>412</v>
      </c>
      <c r="K178" s="68"/>
      <c r="L178" s="68"/>
      <c r="M178" s="69"/>
    </row>
    <row r="179" spans="1:13">
      <c r="A179" s="65"/>
      <c r="B179" s="681"/>
      <c r="C179" s="53" t="s">
        <v>25</v>
      </c>
      <c r="D179" s="52" t="s">
        <v>145</v>
      </c>
      <c r="E179" s="84">
        <f>NT!L27</f>
        <v>0</v>
      </c>
      <c r="F179" s="84">
        <f>NT!M27</f>
        <v>0</v>
      </c>
      <c r="G179" s="84">
        <f>NT!N27</f>
        <v>0</v>
      </c>
      <c r="H179" s="173"/>
      <c r="I179" s="142" t="s">
        <v>358</v>
      </c>
      <c r="J179" s="22" t="s">
        <v>84</v>
      </c>
      <c r="K179" s="84">
        <f>E165</f>
        <v>0</v>
      </c>
      <c r="L179" s="84">
        <f>F165</f>
        <v>0</v>
      </c>
      <c r="M179" s="84">
        <f>G165</f>
        <v>27.85</v>
      </c>
    </row>
    <row r="180" spans="1:13">
      <c r="A180" s="65"/>
      <c r="B180" s="681"/>
      <c r="C180" s="53" t="s">
        <v>146</v>
      </c>
      <c r="D180" s="52" t="s">
        <v>147</v>
      </c>
      <c r="E180" s="84">
        <f>NT!L28</f>
        <v>0</v>
      </c>
      <c r="F180" s="84">
        <f>NT!M28</f>
        <v>0</v>
      </c>
      <c r="G180" s="84">
        <f>NT!N28</f>
        <v>0</v>
      </c>
      <c r="H180" s="173"/>
      <c r="I180" s="142" t="s">
        <v>359</v>
      </c>
      <c r="J180" s="22" t="s">
        <v>90</v>
      </c>
      <c r="K180" s="84">
        <f>E171</f>
        <v>0</v>
      </c>
      <c r="L180" s="84">
        <f>F171</f>
        <v>0</v>
      </c>
      <c r="M180" s="84">
        <f>G171</f>
        <v>0</v>
      </c>
    </row>
    <row r="181" spans="1:13">
      <c r="A181" s="65"/>
      <c r="B181" s="681"/>
      <c r="C181" s="53" t="s">
        <v>148</v>
      </c>
      <c r="D181" s="52" t="s">
        <v>149</v>
      </c>
      <c r="E181" s="84">
        <f>NT!L29</f>
        <v>0</v>
      </c>
      <c r="F181" s="84">
        <f>NT!M29</f>
        <v>0</v>
      </c>
      <c r="G181" s="84">
        <f>NT!N29</f>
        <v>0</v>
      </c>
      <c r="H181" s="173"/>
      <c r="I181" s="142" t="s">
        <v>360</v>
      </c>
      <c r="J181" s="22" t="s">
        <v>361</v>
      </c>
      <c r="K181" s="84">
        <f>E169</f>
        <v>0</v>
      </c>
      <c r="L181" s="84">
        <f>F169</f>
        <v>0</v>
      </c>
      <c r="M181" s="84">
        <f>G169</f>
        <v>0</v>
      </c>
    </row>
    <row r="182" spans="1:13">
      <c r="A182" s="65"/>
      <c r="B182" s="681"/>
      <c r="C182" s="53" t="s">
        <v>26</v>
      </c>
      <c r="D182" s="52" t="s">
        <v>150</v>
      </c>
      <c r="E182" s="84">
        <f>NT!L30</f>
        <v>0</v>
      </c>
      <c r="F182" s="84">
        <f>NT!M30</f>
        <v>0</v>
      </c>
      <c r="G182" s="84">
        <f>NT!N30</f>
        <v>0</v>
      </c>
      <c r="H182" s="173"/>
      <c r="I182" s="142" t="s">
        <v>362</v>
      </c>
      <c r="J182" s="22" t="s">
        <v>91</v>
      </c>
      <c r="K182" s="84">
        <f>E174</f>
        <v>0</v>
      </c>
      <c r="L182" s="84">
        <f>F174</f>
        <v>0</v>
      </c>
      <c r="M182" s="84">
        <f>G174</f>
        <v>0</v>
      </c>
    </row>
    <row r="183" spans="1:13">
      <c r="A183" s="65"/>
      <c r="B183" s="681"/>
      <c r="C183" s="53" t="s">
        <v>27</v>
      </c>
      <c r="D183" s="52" t="s">
        <v>95</v>
      </c>
      <c r="E183" s="84">
        <f>NT!L31</f>
        <v>0</v>
      </c>
      <c r="F183" s="84">
        <f>NT!M31</f>
        <v>0</v>
      </c>
      <c r="G183" s="84">
        <f>NT!N31</f>
        <v>0</v>
      </c>
      <c r="H183" s="173"/>
      <c r="I183" s="142" t="s">
        <v>363</v>
      </c>
      <c r="J183" s="22" t="s">
        <v>94</v>
      </c>
      <c r="K183" s="84">
        <f>E178</f>
        <v>0</v>
      </c>
      <c r="L183" s="84">
        <f>F178</f>
        <v>0</v>
      </c>
      <c r="M183" s="84">
        <f>G178</f>
        <v>0</v>
      </c>
    </row>
    <row r="184" spans="1:13">
      <c r="A184" s="65"/>
      <c r="B184" s="681"/>
      <c r="C184" s="53" t="s">
        <v>28</v>
      </c>
      <c r="D184" s="52" t="s">
        <v>96</v>
      </c>
      <c r="E184" s="84">
        <f>NT!L32</f>
        <v>0</v>
      </c>
      <c r="F184" s="84">
        <f>NT!M32</f>
        <v>0</v>
      </c>
      <c r="G184" s="84">
        <f>NT!N32</f>
        <v>0</v>
      </c>
      <c r="H184" s="173"/>
      <c r="I184" s="142" t="s">
        <v>364</v>
      </c>
      <c r="J184" s="22" t="s">
        <v>87</v>
      </c>
      <c r="K184" s="84">
        <f>E168</f>
        <v>0</v>
      </c>
      <c r="L184" s="84">
        <f>F168</f>
        <v>0</v>
      </c>
      <c r="M184" s="84">
        <f>G168</f>
        <v>0</v>
      </c>
    </row>
    <row r="185" spans="1:13">
      <c r="A185" s="65"/>
      <c r="B185" s="681"/>
      <c r="C185" s="53" t="s">
        <v>29</v>
      </c>
      <c r="D185" s="52" t="s">
        <v>97</v>
      </c>
      <c r="E185" s="84">
        <f>NT!L33</f>
        <v>0</v>
      </c>
      <c r="F185" s="84">
        <f>NT!M33</f>
        <v>0</v>
      </c>
      <c r="G185" s="84">
        <f>NT!N33</f>
        <v>0</v>
      </c>
      <c r="H185" s="173"/>
      <c r="I185" s="142" t="s">
        <v>365</v>
      </c>
      <c r="J185" s="22" t="s">
        <v>145</v>
      </c>
      <c r="K185" s="84">
        <f>E179</f>
        <v>0</v>
      </c>
      <c r="L185" s="84">
        <f>F179</f>
        <v>0</v>
      </c>
      <c r="M185" s="84">
        <f>G179</f>
        <v>0</v>
      </c>
    </row>
    <row r="186" spans="1:13">
      <c r="A186" s="65"/>
      <c r="B186" s="681"/>
      <c r="C186" s="53" t="s">
        <v>99</v>
      </c>
      <c r="D186" s="52" t="s">
        <v>98</v>
      </c>
      <c r="E186" s="84">
        <f>NT!L34</f>
        <v>0</v>
      </c>
      <c r="F186" s="84">
        <f>NT!M34</f>
        <v>0</v>
      </c>
      <c r="G186" s="84">
        <f>NT!N34</f>
        <v>0</v>
      </c>
      <c r="H186" s="173"/>
      <c r="I186" s="142" t="s">
        <v>366</v>
      </c>
      <c r="J186" s="22" t="s">
        <v>89</v>
      </c>
      <c r="K186" s="84">
        <f>E170</f>
        <v>0</v>
      </c>
      <c r="L186" s="84">
        <f>F170</f>
        <v>0</v>
      </c>
      <c r="M186" s="84">
        <f>G170</f>
        <v>0</v>
      </c>
    </row>
    <row r="187" spans="1:13">
      <c r="A187" s="65"/>
      <c r="B187" s="681"/>
      <c r="C187" s="53" t="s">
        <v>101</v>
      </c>
      <c r="D187" s="52" t="s">
        <v>100</v>
      </c>
      <c r="E187" s="84">
        <f>NT!L35</f>
        <v>0</v>
      </c>
      <c r="F187" s="84">
        <f>NT!M35</f>
        <v>0</v>
      </c>
      <c r="G187" s="84">
        <f>NT!N35</f>
        <v>0</v>
      </c>
      <c r="H187" s="173"/>
      <c r="I187" s="142" t="s">
        <v>367</v>
      </c>
      <c r="J187" s="22" t="s">
        <v>141</v>
      </c>
      <c r="K187" s="84">
        <f>E172</f>
        <v>0</v>
      </c>
      <c r="L187" s="84">
        <f>F172</f>
        <v>0</v>
      </c>
      <c r="M187" s="84">
        <f>G172</f>
        <v>0</v>
      </c>
    </row>
    <row r="188" spans="1:13">
      <c r="A188" s="70"/>
      <c r="B188" s="682"/>
      <c r="C188" s="53" t="s">
        <v>30</v>
      </c>
      <c r="D188" s="52" t="s">
        <v>151</v>
      </c>
      <c r="E188" s="84">
        <f>NT!L36</f>
        <v>0</v>
      </c>
      <c r="F188" s="84">
        <f>NT!M36</f>
        <v>0</v>
      </c>
      <c r="G188" s="84">
        <f>NT!N36</f>
        <v>0</v>
      </c>
      <c r="H188" s="173"/>
      <c r="I188" s="142" t="s">
        <v>368</v>
      </c>
      <c r="J188" s="22" t="s">
        <v>147</v>
      </c>
      <c r="K188" s="84">
        <f>E180</f>
        <v>0</v>
      </c>
      <c r="L188" s="84">
        <f>F180</f>
        <v>0</v>
      </c>
      <c r="M188" s="84">
        <f>G180</f>
        <v>0</v>
      </c>
    </row>
    <row r="189" spans="1:13">
      <c r="A189" s="63" t="s">
        <v>31</v>
      </c>
      <c r="B189" s="264" t="s">
        <v>32</v>
      </c>
      <c r="C189" s="53" t="s">
        <v>33</v>
      </c>
      <c r="D189" s="52" t="s">
        <v>102</v>
      </c>
      <c r="E189" s="84">
        <f>NT!L37</f>
        <v>0.05</v>
      </c>
      <c r="F189" s="84">
        <f>NT!M37</f>
        <v>0</v>
      </c>
      <c r="G189" s="84">
        <f>NT!N37</f>
        <v>0</v>
      </c>
      <c r="H189" s="173"/>
      <c r="I189" s="142" t="s">
        <v>369</v>
      </c>
      <c r="J189" s="22" t="s">
        <v>86</v>
      </c>
      <c r="K189" s="84">
        <f>E167</f>
        <v>1E-3</v>
      </c>
      <c r="L189" s="84">
        <f>F167</f>
        <v>21.53</v>
      </c>
      <c r="M189" s="84">
        <f>G167</f>
        <v>0</v>
      </c>
    </row>
    <row r="190" spans="1:13" ht="12.75" customHeight="1">
      <c r="A190" s="64" t="s">
        <v>34</v>
      </c>
      <c r="B190" s="680" t="s">
        <v>152</v>
      </c>
      <c r="C190" s="53" t="s">
        <v>35</v>
      </c>
      <c r="D190" s="52" t="s">
        <v>103</v>
      </c>
      <c r="E190" s="84">
        <f>NT!L38</f>
        <v>0.65</v>
      </c>
      <c r="F190" s="84">
        <f>NT!M38</f>
        <v>0</v>
      </c>
      <c r="G190" s="84">
        <f>NT!N38</f>
        <v>36</v>
      </c>
      <c r="H190" s="173"/>
      <c r="I190" s="142" t="s">
        <v>370</v>
      </c>
      <c r="J190" s="22" t="s">
        <v>143</v>
      </c>
      <c r="K190" s="84">
        <f>E173</f>
        <v>0</v>
      </c>
      <c r="L190" s="84">
        <f>F173</f>
        <v>0</v>
      </c>
      <c r="M190" s="84">
        <f>G173</f>
        <v>0</v>
      </c>
    </row>
    <row r="191" spans="1:13">
      <c r="A191" s="70"/>
      <c r="B191" s="682"/>
      <c r="C191" s="53" t="s">
        <v>105</v>
      </c>
      <c r="D191" s="52" t="s">
        <v>104</v>
      </c>
      <c r="E191" s="84">
        <f>NT!L39</f>
        <v>0.7</v>
      </c>
      <c r="F191" s="84">
        <f>NT!M39</f>
        <v>0.86</v>
      </c>
      <c r="G191" s="84">
        <f>NT!N39</f>
        <v>0</v>
      </c>
      <c r="H191" s="173"/>
      <c r="I191" s="142" t="s">
        <v>371</v>
      </c>
      <c r="J191" s="22" t="s">
        <v>93</v>
      </c>
      <c r="K191" s="84">
        <f>E177</f>
        <v>141.82</v>
      </c>
      <c r="L191" s="84">
        <f>F177</f>
        <v>224.13</v>
      </c>
      <c r="M191" s="84">
        <f>G177</f>
        <v>185.64</v>
      </c>
    </row>
    <row r="192" spans="1:13">
      <c r="A192" s="64" t="s">
        <v>37</v>
      </c>
      <c r="B192" s="680" t="s">
        <v>153</v>
      </c>
      <c r="C192" s="53" t="s">
        <v>38</v>
      </c>
      <c r="D192" s="52" t="s">
        <v>106</v>
      </c>
      <c r="E192" s="84">
        <f>NT!L40</f>
        <v>0</v>
      </c>
      <c r="F192" s="84">
        <f>NT!M40</f>
        <v>0</v>
      </c>
      <c r="G192" s="84">
        <f>NT!N40</f>
        <v>0</v>
      </c>
      <c r="H192" s="173"/>
      <c r="I192" s="142" t="s">
        <v>372</v>
      </c>
      <c r="J192" s="22" t="s">
        <v>85</v>
      </c>
      <c r="K192" s="84">
        <f>E166</f>
        <v>0</v>
      </c>
      <c r="L192" s="84">
        <f>F166</f>
        <v>0</v>
      </c>
      <c r="M192" s="84">
        <f>G166</f>
        <v>0</v>
      </c>
    </row>
    <row r="193" spans="1:13">
      <c r="A193" s="65"/>
      <c r="B193" s="681"/>
      <c r="C193" s="53" t="s">
        <v>39</v>
      </c>
      <c r="D193" s="52" t="s">
        <v>107</v>
      </c>
      <c r="E193" s="84">
        <f>NT!L41</f>
        <v>22.39</v>
      </c>
      <c r="F193" s="84">
        <f>NT!M41</f>
        <v>6.93</v>
      </c>
      <c r="G193" s="84">
        <f>NT!N41</f>
        <v>0</v>
      </c>
      <c r="H193" s="173"/>
      <c r="I193" s="142" t="s">
        <v>373</v>
      </c>
      <c r="J193" s="22" t="s">
        <v>374</v>
      </c>
      <c r="K193" s="84">
        <f t="shared" ref="K193:K195" si="29">E162</f>
        <v>0</v>
      </c>
      <c r="L193" s="84">
        <f t="shared" ref="L193:L195" si="30">F162</f>
        <v>0</v>
      </c>
      <c r="M193" s="84">
        <f t="shared" ref="M193:M195" si="31">G162</f>
        <v>0</v>
      </c>
    </row>
    <row r="194" spans="1:13">
      <c r="A194" s="65"/>
      <c r="B194" s="681"/>
      <c r="C194" s="53" t="s">
        <v>40</v>
      </c>
      <c r="D194" s="52" t="s">
        <v>108</v>
      </c>
      <c r="E194" s="84">
        <f>NT!L42</f>
        <v>0</v>
      </c>
      <c r="F194" s="84">
        <f>NT!M42</f>
        <v>0.89</v>
      </c>
      <c r="G194" s="84">
        <f>NT!N42</f>
        <v>0</v>
      </c>
      <c r="H194" s="173"/>
      <c r="I194" s="142" t="s">
        <v>375</v>
      </c>
      <c r="J194" s="22" t="s">
        <v>82</v>
      </c>
      <c r="K194" s="84">
        <f t="shared" si="29"/>
        <v>14.64</v>
      </c>
      <c r="L194" s="84">
        <f t="shared" si="30"/>
        <v>7.17</v>
      </c>
      <c r="M194" s="84">
        <f t="shared" si="31"/>
        <v>6.46</v>
      </c>
    </row>
    <row r="195" spans="1:13">
      <c r="A195" s="70"/>
      <c r="B195" s="682"/>
      <c r="C195" s="53" t="s">
        <v>41</v>
      </c>
      <c r="D195" s="52" t="s">
        <v>109</v>
      </c>
      <c r="E195" s="84">
        <f>NT!L43</f>
        <v>0</v>
      </c>
      <c r="F195" s="84">
        <f>NT!M43</f>
        <v>0</v>
      </c>
      <c r="G195" s="84">
        <f>NT!N43</f>
        <v>0</v>
      </c>
      <c r="H195" s="173"/>
      <c r="I195" s="142" t="s">
        <v>376</v>
      </c>
      <c r="J195" s="22" t="s">
        <v>83</v>
      </c>
      <c r="K195" s="84">
        <f t="shared" si="29"/>
        <v>28.52</v>
      </c>
      <c r="L195" s="84">
        <f t="shared" si="30"/>
        <v>80.84</v>
      </c>
      <c r="M195" s="84">
        <f t="shared" si="31"/>
        <v>45.95</v>
      </c>
    </row>
    <row r="196" spans="1:13">
      <c r="A196" s="64" t="s">
        <v>42</v>
      </c>
      <c r="B196" s="680" t="s">
        <v>154</v>
      </c>
      <c r="C196" s="53" t="s">
        <v>43</v>
      </c>
      <c r="D196" s="52" t="s">
        <v>110</v>
      </c>
      <c r="E196" s="84">
        <f>NT!L44</f>
        <v>0</v>
      </c>
      <c r="F196" s="84">
        <f>NT!M44</f>
        <v>0</v>
      </c>
      <c r="G196" s="84">
        <f>NT!N44</f>
        <v>0</v>
      </c>
      <c r="H196" s="173"/>
      <c r="I196" s="142" t="s">
        <v>377</v>
      </c>
      <c r="J196" s="22" t="s">
        <v>378</v>
      </c>
      <c r="K196" s="84">
        <f>E223</f>
        <v>2394.5741853513709</v>
      </c>
      <c r="L196" s="84">
        <f>F223</f>
        <v>2407.6031770778363</v>
      </c>
      <c r="M196" s="84">
        <f>G223</f>
        <v>2438.3062793202039</v>
      </c>
    </row>
    <row r="197" spans="1:13">
      <c r="A197" s="65"/>
      <c r="B197" s="681"/>
      <c r="C197" s="53" t="s">
        <v>44</v>
      </c>
      <c r="D197" s="52" t="s">
        <v>111</v>
      </c>
      <c r="E197" s="84">
        <f>NT!L45</f>
        <v>0</v>
      </c>
      <c r="F197" s="84">
        <f>NT!M45</f>
        <v>0</v>
      </c>
      <c r="G197" s="84">
        <f>NT!N45</f>
        <v>0</v>
      </c>
      <c r="H197" s="276" t="str">
        <f>H178</f>
        <v>NT</v>
      </c>
      <c r="I197" s="142" t="s">
        <v>379</v>
      </c>
      <c r="J197" s="22" t="s">
        <v>176</v>
      </c>
      <c r="K197" s="84">
        <f>E197</f>
        <v>0</v>
      </c>
      <c r="L197" s="84">
        <f>F197</f>
        <v>0</v>
      </c>
      <c r="M197" s="84">
        <f>G197</f>
        <v>0</v>
      </c>
    </row>
    <row r="198" spans="1:13">
      <c r="A198" s="70"/>
      <c r="B198" s="682"/>
      <c r="C198" s="53" t="s">
        <v>45</v>
      </c>
      <c r="D198" s="52" t="s">
        <v>155</v>
      </c>
      <c r="E198" s="84">
        <f>NT!L46</f>
        <v>0.93</v>
      </c>
      <c r="F198" s="84">
        <f>NT!M46</f>
        <v>0</v>
      </c>
      <c r="G198" s="84">
        <f>NT!N46</f>
        <v>0</v>
      </c>
      <c r="H198" s="173"/>
      <c r="I198" s="142" t="s">
        <v>380</v>
      </c>
      <c r="J198" s="22" t="s">
        <v>381</v>
      </c>
      <c r="K198" s="84">
        <f>E211</f>
        <v>0</v>
      </c>
      <c r="L198" s="84">
        <f>F211</f>
        <v>0</v>
      </c>
      <c r="M198" s="84">
        <f>G211</f>
        <v>0</v>
      </c>
    </row>
    <row r="199" spans="1:13">
      <c r="A199" s="64" t="s">
        <v>46</v>
      </c>
      <c r="B199" s="680" t="s">
        <v>156</v>
      </c>
      <c r="C199" s="53" t="s">
        <v>47</v>
      </c>
      <c r="D199" s="52" t="s">
        <v>112</v>
      </c>
      <c r="E199" s="84">
        <f>NT!L47</f>
        <v>369.4</v>
      </c>
      <c r="F199" s="84">
        <f>NT!M47</f>
        <v>205.85</v>
      </c>
      <c r="G199" s="84">
        <f>NT!N47</f>
        <v>376.88</v>
      </c>
      <c r="H199" s="173"/>
      <c r="I199" s="142" t="s">
        <v>382</v>
      </c>
      <c r="J199" s="22" t="s">
        <v>383</v>
      </c>
      <c r="K199" s="84">
        <f>E207</f>
        <v>0</v>
      </c>
      <c r="L199" s="84">
        <f>F207</f>
        <v>0</v>
      </c>
      <c r="M199" s="84">
        <f>G207</f>
        <v>0</v>
      </c>
    </row>
    <row r="200" spans="1:13">
      <c r="A200" s="65"/>
      <c r="B200" s="681"/>
      <c r="C200" s="53" t="s">
        <v>48</v>
      </c>
      <c r="D200" s="52" t="s">
        <v>157</v>
      </c>
      <c r="E200" s="84">
        <f>NT!L48</f>
        <v>41.54</v>
      </c>
      <c r="F200" s="84">
        <f>NT!M48</f>
        <v>101.31</v>
      </c>
      <c r="G200" s="84">
        <f>NT!N48</f>
        <v>103.43</v>
      </c>
      <c r="H200" s="173"/>
      <c r="I200" s="142" t="s">
        <v>384</v>
      </c>
      <c r="J200" s="22" t="s">
        <v>106</v>
      </c>
      <c r="K200" s="84">
        <f>E192</f>
        <v>0</v>
      </c>
      <c r="L200" s="84">
        <f>F192</f>
        <v>0</v>
      </c>
      <c r="M200" s="84">
        <f>G192</f>
        <v>0</v>
      </c>
    </row>
    <row r="201" spans="1:13">
      <c r="A201" s="70"/>
      <c r="B201" s="682"/>
      <c r="C201" s="53" t="s">
        <v>49</v>
      </c>
      <c r="D201" s="52" t="s">
        <v>158</v>
      </c>
      <c r="E201" s="84">
        <f>NT!L49</f>
        <v>7.89</v>
      </c>
      <c r="F201" s="84">
        <f>NT!M49</f>
        <v>7.89</v>
      </c>
      <c r="G201" s="84">
        <f>NT!N49</f>
        <v>0</v>
      </c>
      <c r="H201" s="173"/>
      <c r="I201" s="142" t="s">
        <v>385</v>
      </c>
      <c r="J201" s="22" t="s">
        <v>108</v>
      </c>
      <c r="K201" s="84">
        <f>E194</f>
        <v>0</v>
      </c>
      <c r="L201" s="84">
        <f>F194</f>
        <v>0.89</v>
      </c>
      <c r="M201" s="84">
        <f>G194</f>
        <v>0</v>
      </c>
    </row>
    <row r="202" spans="1:13">
      <c r="A202" s="64" t="s">
        <v>50</v>
      </c>
      <c r="B202" s="680" t="s">
        <v>159</v>
      </c>
      <c r="C202" s="53" t="s">
        <v>51</v>
      </c>
      <c r="D202" s="52" t="s">
        <v>113</v>
      </c>
      <c r="E202" s="208">
        <f>'QA checks'!$AE51*'Gap data'!D$6/1000000</f>
        <v>1084.3118147679329</v>
      </c>
      <c r="F202" s="208">
        <f>'QA checks'!$AE51*'Gap data'!D$7/1000000</f>
        <v>1090.2116067852128</v>
      </c>
      <c r="G202" s="208">
        <f>'QA checks'!$AE51*'Gap data'!D$8/1000000</f>
        <v>1104.1145949302809</v>
      </c>
      <c r="H202" s="173"/>
      <c r="I202" s="142" t="s">
        <v>386</v>
      </c>
      <c r="J202" s="22" t="s">
        <v>107</v>
      </c>
      <c r="K202" s="84">
        <f>E193</f>
        <v>22.39</v>
      </c>
      <c r="L202" s="84">
        <f>F193</f>
        <v>6.93</v>
      </c>
      <c r="M202" s="84">
        <f>G193</f>
        <v>0</v>
      </c>
    </row>
    <row r="203" spans="1:13">
      <c r="A203" s="65"/>
      <c r="B203" s="681"/>
      <c r="C203" s="53" t="s">
        <v>115</v>
      </c>
      <c r="D203" s="52" t="s">
        <v>114</v>
      </c>
      <c r="E203" s="208">
        <f>'QA checks'!$AE52*'Gap data'!D$6/1000000</f>
        <v>2678.6447485917001</v>
      </c>
      <c r="F203" s="208">
        <f>'QA checks'!$AE52*'Gap data'!D$7/1000000</f>
        <v>2693.2193817273283</v>
      </c>
      <c r="G203" s="208">
        <f>'QA checks'!$AE52*'Gap data'!D$8/1000000</f>
        <v>2727.5648215512879</v>
      </c>
      <c r="H203" s="173"/>
      <c r="I203" s="142" t="s">
        <v>387</v>
      </c>
      <c r="J203" s="22" t="s">
        <v>388</v>
      </c>
      <c r="K203" s="84">
        <f t="shared" ref="K203:K204" si="32">E209</f>
        <v>0</v>
      </c>
      <c r="L203" s="84">
        <f t="shared" ref="L203:L204" si="33">F209</f>
        <v>0</v>
      </c>
      <c r="M203" s="84">
        <f t="shared" ref="M203:M204" si="34">G209</f>
        <v>0</v>
      </c>
    </row>
    <row r="204" spans="1:13">
      <c r="A204" s="65"/>
      <c r="B204" s="681"/>
      <c r="C204" s="53" t="s">
        <v>52</v>
      </c>
      <c r="D204" s="52" t="s">
        <v>116</v>
      </c>
      <c r="E204" s="84">
        <f>NT!L52</f>
        <v>0</v>
      </c>
      <c r="F204" s="84">
        <f>NT!M52</f>
        <v>0</v>
      </c>
      <c r="G204" s="84">
        <f>NT!N52</f>
        <v>0</v>
      </c>
      <c r="H204" s="173"/>
      <c r="I204" s="142" t="s">
        <v>389</v>
      </c>
      <c r="J204" s="22" t="s">
        <v>390</v>
      </c>
      <c r="K204" s="84">
        <f t="shared" si="32"/>
        <v>0</v>
      </c>
      <c r="L204" s="84">
        <f t="shared" si="33"/>
        <v>0</v>
      </c>
      <c r="M204" s="84">
        <f t="shared" si="34"/>
        <v>0</v>
      </c>
    </row>
    <row r="205" spans="1:13">
      <c r="A205" s="70"/>
      <c r="B205" s="682"/>
      <c r="C205" s="53" t="s">
        <v>118</v>
      </c>
      <c r="D205" s="52" t="s">
        <v>117</v>
      </c>
      <c r="E205" s="84">
        <f>NT!L53</f>
        <v>0</v>
      </c>
      <c r="F205" s="84">
        <f>NT!M53</f>
        <v>0</v>
      </c>
      <c r="G205" s="84">
        <f>NT!N53</f>
        <v>0</v>
      </c>
      <c r="H205" s="173"/>
      <c r="I205" s="142" t="s">
        <v>391</v>
      </c>
      <c r="J205" s="22" t="s">
        <v>392</v>
      </c>
      <c r="K205" s="84">
        <f>E208</f>
        <v>0</v>
      </c>
      <c r="L205" s="84">
        <f>F208</f>
        <v>0</v>
      </c>
      <c r="M205" s="84">
        <f>G208</f>
        <v>0</v>
      </c>
    </row>
    <row r="206" spans="1:13" ht="25.5">
      <c r="A206" s="64" t="s">
        <v>53</v>
      </c>
      <c r="B206" s="680" t="s">
        <v>54</v>
      </c>
      <c r="C206" s="53" t="s">
        <v>55</v>
      </c>
      <c r="D206" s="52" t="s">
        <v>160</v>
      </c>
      <c r="E206" s="84">
        <f>NT!L54</f>
        <v>33.6</v>
      </c>
      <c r="F206" s="84">
        <f>NT!M54</f>
        <v>0</v>
      </c>
      <c r="G206" s="84">
        <f>NT!N54</f>
        <v>70.5</v>
      </c>
      <c r="H206" s="173"/>
      <c r="I206" s="66"/>
      <c r="J206" s="67" t="s">
        <v>410</v>
      </c>
      <c r="K206" s="68"/>
      <c r="L206" s="68"/>
      <c r="M206" s="69"/>
    </row>
    <row r="207" spans="1:13">
      <c r="A207" s="65"/>
      <c r="B207" s="681"/>
      <c r="C207" s="53" t="s">
        <v>56</v>
      </c>
      <c r="D207" s="52" t="s">
        <v>161</v>
      </c>
      <c r="E207" s="84">
        <f>NT!L55</f>
        <v>0</v>
      </c>
      <c r="F207" s="84">
        <f>NT!M55</f>
        <v>0</v>
      </c>
      <c r="G207" s="84">
        <f>NT!N55</f>
        <v>0</v>
      </c>
      <c r="H207" s="173"/>
      <c r="I207" s="142" t="s">
        <v>393</v>
      </c>
      <c r="J207" s="22" t="s">
        <v>394</v>
      </c>
      <c r="K207" s="208">
        <f>'Gap data'!$B$18*'Gap data'!D6</f>
        <v>67342.035230228517</v>
      </c>
      <c r="L207" s="208">
        <f>'Gap data'!$B$18*'Gap data'!D7</f>
        <v>67708.4464382109</v>
      </c>
      <c r="M207" s="208">
        <f>'Gap data'!$B$18*'Gap data'!D8</f>
        <v>68571.902415282413</v>
      </c>
    </row>
    <row r="208" spans="1:13">
      <c r="A208" s="65"/>
      <c r="B208" s="681"/>
      <c r="C208" s="53" t="s">
        <v>57</v>
      </c>
      <c r="D208" s="52" t="s">
        <v>162</v>
      </c>
      <c r="E208" s="84">
        <f>NT!L56</f>
        <v>0</v>
      </c>
      <c r="F208" s="84">
        <f>NT!M56</f>
        <v>0</v>
      </c>
      <c r="G208" s="84">
        <f>NT!N56</f>
        <v>0</v>
      </c>
      <c r="H208" s="173"/>
      <c r="I208" s="142" t="s">
        <v>395</v>
      </c>
      <c r="J208" s="22" t="s">
        <v>396</v>
      </c>
      <c r="K208" s="284">
        <v>0</v>
      </c>
      <c r="L208" s="284">
        <v>0</v>
      </c>
      <c r="M208" s="284">
        <v>0</v>
      </c>
    </row>
    <row r="209" spans="1:13">
      <c r="A209" s="65"/>
      <c r="B209" s="681"/>
      <c r="C209" s="53" t="s">
        <v>120</v>
      </c>
      <c r="D209" s="52" t="s">
        <v>119</v>
      </c>
      <c r="E209" s="84">
        <f>NT!L57</f>
        <v>0</v>
      </c>
      <c r="F209" s="84">
        <f>NT!M57</f>
        <v>0</v>
      </c>
      <c r="G209" s="84">
        <f>NT!N57</f>
        <v>0</v>
      </c>
      <c r="H209" s="173"/>
      <c r="I209" s="76"/>
      <c r="J209" s="77" t="s">
        <v>413</v>
      </c>
      <c r="K209" s="78"/>
      <c r="L209" s="78"/>
      <c r="M209" s="79"/>
    </row>
    <row r="210" spans="1:13">
      <c r="A210" s="65"/>
      <c r="B210" s="681"/>
      <c r="C210" s="53" t="s">
        <v>122</v>
      </c>
      <c r="D210" s="52" t="s">
        <v>121</v>
      </c>
      <c r="E210" s="84">
        <f>NT!L58</f>
        <v>0</v>
      </c>
      <c r="F210" s="84">
        <f>NT!M58</f>
        <v>0</v>
      </c>
      <c r="G210" s="84">
        <f>NT!N58</f>
        <v>0</v>
      </c>
      <c r="H210" s="173"/>
      <c r="I210" s="62">
        <v>1</v>
      </c>
      <c r="J210" s="80" t="s">
        <v>397</v>
      </c>
      <c r="K210" s="84">
        <f>E175+E176+E181+E182</f>
        <v>0</v>
      </c>
      <c r="L210" s="84">
        <f>F175+F176+F181+F182</f>
        <v>0</v>
      </c>
      <c r="M210" s="84">
        <f>G175+G176+G181+G182</f>
        <v>0</v>
      </c>
    </row>
    <row r="211" spans="1:13">
      <c r="A211" s="65"/>
      <c r="B211" s="681"/>
      <c r="C211" s="53" t="s">
        <v>124</v>
      </c>
      <c r="D211" s="52" t="s">
        <v>123</v>
      </c>
      <c r="E211" s="84">
        <f>NT!L59</f>
        <v>0</v>
      </c>
      <c r="F211" s="84">
        <f>NT!M59</f>
        <v>0</v>
      </c>
      <c r="G211" s="84">
        <f>NT!N59</f>
        <v>0</v>
      </c>
      <c r="H211" s="173"/>
      <c r="I211" s="62">
        <v>2</v>
      </c>
      <c r="J211" s="80" t="s">
        <v>398</v>
      </c>
      <c r="K211" s="84">
        <f>E183+E184+E185+E188</f>
        <v>0</v>
      </c>
      <c r="L211" s="84">
        <f>F183+F184+F185+F188</f>
        <v>0</v>
      </c>
      <c r="M211" s="84">
        <f>G183+G184+G185+G188</f>
        <v>0</v>
      </c>
    </row>
    <row r="212" spans="1:13">
      <c r="A212" s="65"/>
      <c r="B212" s="681"/>
      <c r="C212" s="53" t="s">
        <v>58</v>
      </c>
      <c r="D212" s="52" t="s">
        <v>136</v>
      </c>
      <c r="E212" s="84">
        <f>NT!L60</f>
        <v>0</v>
      </c>
      <c r="F212" s="84">
        <f>NT!M60</f>
        <v>0</v>
      </c>
      <c r="G212" s="84">
        <f>NT!N60</f>
        <v>0</v>
      </c>
      <c r="H212" s="173"/>
      <c r="I212" s="62">
        <v>3</v>
      </c>
      <c r="J212" s="80" t="s">
        <v>323</v>
      </c>
      <c r="K212" s="84">
        <f>E212+E213+E214+E215</f>
        <v>0.05</v>
      </c>
      <c r="L212" s="84">
        <f>F212+F213+F214+F215</f>
        <v>4.96</v>
      </c>
      <c r="M212" s="84">
        <f>G212+G213+G214+G215</f>
        <v>6.63</v>
      </c>
    </row>
    <row r="213" spans="1:13">
      <c r="A213" s="65"/>
      <c r="B213" s="681"/>
      <c r="C213" s="53" t="s">
        <v>59</v>
      </c>
      <c r="D213" s="52" t="s">
        <v>125</v>
      </c>
      <c r="E213" s="84">
        <f>NT!L61</f>
        <v>0</v>
      </c>
      <c r="F213" s="84">
        <f>NT!M61</f>
        <v>0</v>
      </c>
      <c r="G213" s="84">
        <f>NT!N61</f>
        <v>0</v>
      </c>
      <c r="H213" s="173"/>
      <c r="I213" s="62">
        <v>4</v>
      </c>
      <c r="J213" s="80" t="s">
        <v>159</v>
      </c>
      <c r="K213" s="84">
        <f>E202+E203+E204+E205</f>
        <v>3762.956563359633</v>
      </c>
      <c r="L213" s="84">
        <f>F202+F203+F204+F205</f>
        <v>3783.4309885125413</v>
      </c>
      <c r="M213" s="84">
        <f>G202+G203+G204+G205</f>
        <v>3831.6794164815688</v>
      </c>
    </row>
    <row r="214" spans="1:13" ht="25.5">
      <c r="A214" s="65"/>
      <c r="B214" s="681"/>
      <c r="C214" s="53" t="s">
        <v>60</v>
      </c>
      <c r="D214" s="52" t="s">
        <v>163</v>
      </c>
      <c r="E214" s="84">
        <f>NT!L62</f>
        <v>0.05</v>
      </c>
      <c r="F214" s="84">
        <f>NT!M62</f>
        <v>4.96</v>
      </c>
      <c r="G214" s="84">
        <f>NT!N62</f>
        <v>6.63</v>
      </c>
      <c r="H214" s="173"/>
      <c r="I214" s="62">
        <v>5</v>
      </c>
      <c r="J214" s="52" t="s">
        <v>399</v>
      </c>
      <c r="K214" s="84">
        <f>E216</f>
        <v>0</v>
      </c>
      <c r="L214" s="84">
        <f>F216</f>
        <v>29.06</v>
      </c>
      <c r="M214" s="84">
        <f>G216</f>
        <v>0</v>
      </c>
    </row>
    <row r="215" spans="1:13">
      <c r="A215" s="70"/>
      <c r="B215" s="682"/>
      <c r="C215" s="53" t="s">
        <v>61</v>
      </c>
      <c r="D215" s="52" t="s">
        <v>126</v>
      </c>
      <c r="E215" s="84">
        <f>NT!L63</f>
        <v>0</v>
      </c>
      <c r="F215" s="84">
        <f>NT!M63</f>
        <v>0</v>
      </c>
      <c r="G215" s="84">
        <f>NT!N63</f>
        <v>0</v>
      </c>
      <c r="H215" s="173"/>
      <c r="I215" s="62">
        <v>6</v>
      </c>
      <c r="J215" s="320" t="s">
        <v>559</v>
      </c>
      <c r="K215" s="522">
        <f>E217</f>
        <v>16.760000000000002</v>
      </c>
      <c r="L215" s="522">
        <f t="shared" ref="L215" si="35">F217</f>
        <v>0</v>
      </c>
      <c r="M215" s="522">
        <f t="shared" ref="M215" si="36">G217</f>
        <v>0</v>
      </c>
    </row>
    <row r="216" spans="1:13">
      <c r="A216" s="64" t="s">
        <v>62</v>
      </c>
      <c r="B216" s="680" t="s">
        <v>164</v>
      </c>
      <c r="C216" s="53" t="s">
        <v>63</v>
      </c>
      <c r="D216" s="52" t="s">
        <v>165</v>
      </c>
      <c r="E216" s="84">
        <f>NT!L64</f>
        <v>0</v>
      </c>
      <c r="F216" s="84">
        <f>NT!M64</f>
        <v>29.06</v>
      </c>
      <c r="G216" s="84">
        <f>NT!N64</f>
        <v>0</v>
      </c>
      <c r="I216" s="62">
        <v>7</v>
      </c>
      <c r="J216" s="320" t="s">
        <v>560</v>
      </c>
      <c r="K216" s="522">
        <f>E218+E221</f>
        <v>17.260000000000002</v>
      </c>
      <c r="L216" s="522">
        <f t="shared" ref="L216" si="37">F218+F221</f>
        <v>0</v>
      </c>
      <c r="M216" s="522">
        <f t="shared" ref="M216" si="38">G218+G221</f>
        <v>0</v>
      </c>
    </row>
    <row r="217" spans="1:13">
      <c r="A217" s="65"/>
      <c r="B217" s="681"/>
      <c r="C217" s="53" t="s">
        <v>64</v>
      </c>
      <c r="D217" s="52" t="s">
        <v>127</v>
      </c>
      <c r="E217" s="84">
        <f>NT!L65</f>
        <v>16.760000000000002</v>
      </c>
      <c r="F217" s="84">
        <f>NT!M65</f>
        <v>0</v>
      </c>
      <c r="G217" s="84">
        <f>NT!N65</f>
        <v>0</v>
      </c>
      <c r="H217" s="276" t="str">
        <f>H197</f>
        <v>NT</v>
      </c>
      <c r="I217" s="62">
        <v>8</v>
      </c>
      <c r="J217" s="80" t="s">
        <v>133</v>
      </c>
      <c r="K217" s="84">
        <f>E230</f>
        <v>2694.64</v>
      </c>
      <c r="L217" s="84">
        <f>F230</f>
        <v>2694.64</v>
      </c>
      <c r="M217" s="84">
        <f>G230</f>
        <v>2694.64</v>
      </c>
    </row>
    <row r="218" spans="1:13">
      <c r="A218" s="65"/>
      <c r="B218" s="681"/>
      <c r="C218" s="53" t="s">
        <v>65</v>
      </c>
      <c r="D218" s="52" t="s">
        <v>166</v>
      </c>
      <c r="E218" s="84">
        <f>NT!L66</f>
        <v>17.260000000000002</v>
      </c>
      <c r="F218" s="84">
        <f>NT!M66</f>
        <v>0</v>
      </c>
      <c r="G218" s="84">
        <f>NT!N66</f>
        <v>0</v>
      </c>
      <c r="H218" s="174"/>
      <c r="I218" s="81"/>
    </row>
    <row r="219" spans="1:13">
      <c r="A219" s="65"/>
      <c r="B219" s="681"/>
      <c r="C219" s="53" t="s">
        <v>66</v>
      </c>
      <c r="D219" s="52" t="s">
        <v>173</v>
      </c>
      <c r="E219" s="84">
        <f>NT!L67</f>
        <v>0</v>
      </c>
      <c r="F219" s="84">
        <f>NT!M67</f>
        <v>0</v>
      </c>
      <c r="G219" s="84">
        <f>NT!N67</f>
        <v>0</v>
      </c>
      <c r="H219" s="174"/>
      <c r="I219" s="81"/>
    </row>
    <row r="220" spans="1:13">
      <c r="A220" s="65"/>
      <c r="B220" s="681"/>
      <c r="C220" s="53" t="s">
        <v>67</v>
      </c>
      <c r="D220" s="52" t="s">
        <v>174</v>
      </c>
      <c r="E220" s="84">
        <f>NT!L68</f>
        <v>0</v>
      </c>
      <c r="F220" s="84">
        <f>NT!M68</f>
        <v>0</v>
      </c>
      <c r="G220" s="84">
        <f>NT!N68</f>
        <v>0</v>
      </c>
      <c r="H220" s="174"/>
      <c r="I220" s="81"/>
    </row>
    <row r="221" spans="1:13">
      <c r="A221" s="65"/>
      <c r="B221" s="681"/>
      <c r="C221" s="53" t="s">
        <v>68</v>
      </c>
      <c r="D221" s="52" t="s">
        <v>175</v>
      </c>
      <c r="E221" s="84">
        <f>NT!L69</f>
        <v>0</v>
      </c>
      <c r="F221" s="84">
        <f>NT!M69</f>
        <v>0</v>
      </c>
      <c r="G221" s="84">
        <f>NT!N69</f>
        <v>0</v>
      </c>
      <c r="H221" s="174"/>
      <c r="I221" s="81"/>
    </row>
    <row r="222" spans="1:13">
      <c r="A222" s="65"/>
      <c r="B222" s="681"/>
      <c r="C222" s="53" t="s">
        <v>128</v>
      </c>
      <c r="D222" s="52" t="s">
        <v>167</v>
      </c>
      <c r="E222" s="137">
        <f>NT!L70+'Gap data'!$D$31</f>
        <v>2433.3144805144493</v>
      </c>
      <c r="F222" s="137">
        <f>NT!M70+'Gap data'!$D$31</f>
        <v>2433.3144805144493</v>
      </c>
      <c r="G222" s="137">
        <f>NT!N70+'Gap data'!$D$31</f>
        <v>2433.3144805144493</v>
      </c>
      <c r="H222" s="174"/>
      <c r="I222" s="81"/>
    </row>
    <row r="223" spans="1:13">
      <c r="A223" s="65"/>
      <c r="B223" s="681"/>
      <c r="C223" s="53" t="s">
        <v>69</v>
      </c>
      <c r="D223" s="52" t="s">
        <v>129</v>
      </c>
      <c r="E223" s="137">
        <f>'QA checks'!$AE$72*'Gap data'!D6/1000000</f>
        <v>2394.5741853513709</v>
      </c>
      <c r="F223" s="137">
        <f>'QA checks'!$AE$72*'Gap data'!D7/1000000</f>
        <v>2407.6031770778363</v>
      </c>
      <c r="G223" s="137">
        <f>'QA checks'!$AE$72*'Gap data'!D8/1000000</f>
        <v>2438.3062793202039</v>
      </c>
      <c r="H223" s="174"/>
      <c r="I223" s="81"/>
    </row>
    <row r="224" spans="1:13">
      <c r="A224" s="70"/>
      <c r="B224" s="682"/>
      <c r="C224" s="53" t="s">
        <v>70</v>
      </c>
      <c r="D224" s="52" t="s">
        <v>168</v>
      </c>
      <c r="E224" s="84">
        <f>NT!L72</f>
        <v>0</v>
      </c>
      <c r="F224" s="84">
        <f>NT!M72</f>
        <v>0</v>
      </c>
      <c r="G224" s="84">
        <f>NT!N72</f>
        <v>0</v>
      </c>
      <c r="H224" s="174"/>
      <c r="I224" s="81"/>
    </row>
    <row r="225" spans="1:13">
      <c r="A225" s="64" t="s">
        <v>71</v>
      </c>
      <c r="B225" s="680" t="s">
        <v>169</v>
      </c>
      <c r="C225" s="53" t="s">
        <v>72</v>
      </c>
      <c r="D225" s="52" t="s">
        <v>170</v>
      </c>
      <c r="E225" s="84">
        <f>NT!L73</f>
        <v>45.5</v>
      </c>
      <c r="F225" s="84">
        <f>NT!M73</f>
        <v>57.22</v>
      </c>
      <c r="G225" s="84">
        <f>NT!N73</f>
        <v>67.25</v>
      </c>
      <c r="H225" s="174"/>
      <c r="I225" s="81"/>
    </row>
    <row r="226" spans="1:13">
      <c r="A226" s="65"/>
      <c r="B226" s="681"/>
      <c r="C226" s="53" t="s">
        <v>73</v>
      </c>
      <c r="D226" s="52" t="s">
        <v>130</v>
      </c>
      <c r="E226" s="84">
        <f>NT!L74</f>
        <v>0</v>
      </c>
      <c r="F226" s="84">
        <f>NT!M74</f>
        <v>0</v>
      </c>
      <c r="G226" s="84">
        <f>NT!N74</f>
        <v>0</v>
      </c>
      <c r="H226" s="174"/>
      <c r="I226" s="81"/>
    </row>
    <row r="227" spans="1:13">
      <c r="A227" s="70"/>
      <c r="B227" s="682"/>
      <c r="C227" s="53" t="s">
        <v>74</v>
      </c>
      <c r="D227" s="52" t="s">
        <v>131</v>
      </c>
      <c r="E227" s="84">
        <f>NT!L75</f>
        <v>0</v>
      </c>
      <c r="F227" s="84">
        <f>NT!M75</f>
        <v>0</v>
      </c>
      <c r="G227" s="84">
        <f>NT!N75</f>
        <v>0</v>
      </c>
      <c r="H227" s="174"/>
      <c r="I227" s="81"/>
    </row>
    <row r="228" spans="1:13" ht="38.25">
      <c r="A228" s="64" t="s">
        <v>75</v>
      </c>
      <c r="B228" s="680" t="s">
        <v>76</v>
      </c>
      <c r="C228" s="53" t="s">
        <v>77</v>
      </c>
      <c r="D228" s="52" t="s">
        <v>171</v>
      </c>
      <c r="E228" s="84">
        <f>NT!L76</f>
        <v>62.45</v>
      </c>
      <c r="F228" s="84">
        <f>NT!M76</f>
        <v>100.03</v>
      </c>
      <c r="G228" s="84">
        <f>NT!N76</f>
        <v>24.21</v>
      </c>
      <c r="H228" s="174"/>
      <c r="I228" s="81"/>
    </row>
    <row r="229" spans="1:13">
      <c r="A229" s="65"/>
      <c r="B229" s="681"/>
      <c r="C229" s="53" t="s">
        <v>78</v>
      </c>
      <c r="D229" s="52" t="s">
        <v>132</v>
      </c>
      <c r="E229" s="84">
        <f>NT!L77</f>
        <v>0</v>
      </c>
      <c r="F229" s="84">
        <f>NT!M77</f>
        <v>0</v>
      </c>
      <c r="G229" s="84">
        <f>NT!N77</f>
        <v>0</v>
      </c>
      <c r="H229" s="174"/>
      <c r="I229" s="81"/>
    </row>
    <row r="230" spans="1:13">
      <c r="A230" s="65"/>
      <c r="B230" s="681"/>
      <c r="C230" s="53" t="s">
        <v>134</v>
      </c>
      <c r="D230" s="52" t="s">
        <v>133</v>
      </c>
      <c r="E230" s="208">
        <f>'Gap data'!$D$28</f>
        <v>2694.64</v>
      </c>
      <c r="F230" s="208">
        <f>'Gap data'!$D$28</f>
        <v>2694.64</v>
      </c>
      <c r="G230" s="208">
        <f>'Gap data'!$D$28</f>
        <v>2694.64</v>
      </c>
      <c r="H230" s="174"/>
      <c r="I230" s="81"/>
    </row>
    <row r="231" spans="1:13">
      <c r="A231" s="70"/>
      <c r="B231" s="682"/>
      <c r="C231" s="53" t="s">
        <v>172</v>
      </c>
      <c r="D231" s="52" t="s">
        <v>135</v>
      </c>
      <c r="E231" s="84">
        <f>NT!L79</f>
        <v>0</v>
      </c>
      <c r="F231" s="84">
        <f>NT!M79</f>
        <v>0</v>
      </c>
      <c r="G231" s="84">
        <f>NT!N79</f>
        <v>0</v>
      </c>
      <c r="H231" s="174"/>
      <c r="I231" s="81"/>
    </row>
    <row r="232" spans="1:13">
      <c r="H232" s="150"/>
      <c r="I232" s="81"/>
    </row>
    <row r="233" spans="1:13" s="275" customFormat="1" ht="15.75">
      <c r="A233" s="275" t="s">
        <v>732</v>
      </c>
      <c r="H233" s="274"/>
      <c r="I233" s="275" t="str">
        <f>A233</f>
        <v>Adjusted Qld data</v>
      </c>
    </row>
    <row r="235" spans="1:13">
      <c r="A235" s="124" t="s">
        <v>3</v>
      </c>
      <c r="B235" s="651" t="s">
        <v>137</v>
      </c>
      <c r="C235" s="53" t="s">
        <v>4</v>
      </c>
      <c r="D235" s="80" t="s">
        <v>79</v>
      </c>
      <c r="E235" s="464" t="str">
        <f>Qld!L8</f>
        <v/>
      </c>
      <c r="F235" s="464">
        <f>Qld!M8</f>
        <v>2181</v>
      </c>
      <c r="G235" s="464">
        <f>Qld!N8</f>
        <v>2181</v>
      </c>
      <c r="H235" s="173"/>
      <c r="I235" s="142" t="s">
        <v>324</v>
      </c>
      <c r="J235" s="21" t="s">
        <v>325</v>
      </c>
      <c r="K235" s="145"/>
      <c r="L235" s="145">
        <f t="shared" ref="L235:M235" si="39">F300</f>
        <v>11957</v>
      </c>
      <c r="M235" s="145">
        <f t="shared" si="39"/>
        <v>11957</v>
      </c>
    </row>
    <row r="236" spans="1:13">
      <c r="A236" s="126"/>
      <c r="B236" s="701"/>
      <c r="C236" s="53" t="s">
        <v>138</v>
      </c>
      <c r="D236" s="80" t="s">
        <v>139</v>
      </c>
      <c r="E236" s="464" t="str">
        <f>Qld!L9</f>
        <v/>
      </c>
      <c r="F236" s="464">
        <f>Qld!M9</f>
        <v>0</v>
      </c>
      <c r="G236" s="464">
        <f>Qld!N9</f>
        <v>0</v>
      </c>
      <c r="H236" s="173"/>
      <c r="I236" s="142" t="s">
        <v>326</v>
      </c>
      <c r="J236" s="21" t="s">
        <v>327</v>
      </c>
      <c r="K236" s="145" t="str">
        <f>Qld!R9</f>
        <v/>
      </c>
      <c r="L236" s="145">
        <f t="shared" ref="L236:M236" si="40">F302</f>
        <v>22</v>
      </c>
      <c r="M236" s="145">
        <f t="shared" si="40"/>
        <v>22</v>
      </c>
    </row>
    <row r="237" spans="1:13">
      <c r="A237" s="127"/>
      <c r="B237" s="652"/>
      <c r="C237" s="53" t="s">
        <v>81</v>
      </c>
      <c r="D237" s="80" t="s">
        <v>80</v>
      </c>
      <c r="E237" s="464" t="str">
        <f>Qld!L10</f>
        <v/>
      </c>
      <c r="F237" s="464">
        <f>Qld!M10</f>
        <v>270</v>
      </c>
      <c r="G237" s="464">
        <f>Qld!N10</f>
        <v>270</v>
      </c>
      <c r="H237" s="173"/>
      <c r="I237" s="142" t="s">
        <v>328</v>
      </c>
      <c r="J237" s="21" t="s">
        <v>130</v>
      </c>
      <c r="K237" s="145" t="str">
        <f>Qld!R10</f>
        <v/>
      </c>
      <c r="L237" s="145">
        <f t="shared" ref="L237:M237" si="41">F301</f>
        <v>654</v>
      </c>
      <c r="M237" s="145">
        <f t="shared" si="41"/>
        <v>654</v>
      </c>
    </row>
    <row r="238" spans="1:13">
      <c r="A238" s="62" t="s">
        <v>5</v>
      </c>
      <c r="B238" s="52" t="s">
        <v>6</v>
      </c>
      <c r="C238" s="53" t="s">
        <v>7</v>
      </c>
      <c r="D238" s="80" t="s">
        <v>82</v>
      </c>
      <c r="E238" s="464" t="str">
        <f>Qld!L11</f>
        <v/>
      </c>
      <c r="F238" s="464">
        <f>Qld!M11</f>
        <v>6570</v>
      </c>
      <c r="G238" s="464">
        <f>Qld!N11</f>
        <v>6570</v>
      </c>
      <c r="H238" s="173"/>
      <c r="I238" s="142" t="s">
        <v>329</v>
      </c>
      <c r="J238" s="21" t="s">
        <v>330</v>
      </c>
      <c r="K238" s="146" t="str">
        <f>Qld!R11</f>
        <v/>
      </c>
      <c r="L238" s="146">
        <f t="shared" ref="L238:M238" si="42">F271</f>
        <v>1000</v>
      </c>
      <c r="M238" s="146">
        <f t="shared" si="42"/>
        <v>1000</v>
      </c>
    </row>
    <row r="239" spans="1:13">
      <c r="A239" s="62" t="s">
        <v>8</v>
      </c>
      <c r="B239" s="52" t="s">
        <v>140</v>
      </c>
      <c r="C239" s="53" t="s">
        <v>9</v>
      </c>
      <c r="D239" s="80" t="s">
        <v>83</v>
      </c>
      <c r="E239" s="464" t="str">
        <f>Qld!L12</f>
        <v/>
      </c>
      <c r="F239" s="464">
        <f>Qld!M12</f>
        <v>83749</v>
      </c>
      <c r="G239" s="464">
        <f>Qld!N12</f>
        <v>83749</v>
      </c>
      <c r="H239" s="173"/>
      <c r="I239" s="142" t="s">
        <v>331</v>
      </c>
      <c r="J239" s="21" t="s">
        <v>332</v>
      </c>
      <c r="K239" s="146" t="str">
        <f>Qld!R12</f>
        <v/>
      </c>
      <c r="L239" s="146">
        <f t="shared" ref="L239:M239" si="43">F273</f>
        <v>122</v>
      </c>
      <c r="M239" s="146">
        <f t="shared" si="43"/>
        <v>122</v>
      </c>
    </row>
    <row r="240" spans="1:13">
      <c r="A240" s="341" t="s">
        <v>10</v>
      </c>
      <c r="B240" s="651" t="s">
        <v>11</v>
      </c>
      <c r="C240" s="53" t="s">
        <v>12</v>
      </c>
      <c r="D240" s="80" t="s">
        <v>84</v>
      </c>
      <c r="E240" s="464" t="str">
        <f>Qld!L13</f>
        <v/>
      </c>
      <c r="F240" s="464">
        <f>Qld!M13</f>
        <v>47.5</v>
      </c>
      <c r="G240" s="464">
        <f>Qld!N13</f>
        <v>47.5</v>
      </c>
      <c r="H240" s="173"/>
      <c r="I240" s="142" t="s">
        <v>333</v>
      </c>
      <c r="J240" s="21" t="s">
        <v>334</v>
      </c>
      <c r="K240" s="146" t="str">
        <f>Qld!R13</f>
        <v/>
      </c>
      <c r="L240" s="146">
        <f t="shared" ref="L240:M240" si="44">F270</f>
        <v>6248</v>
      </c>
      <c r="M240" s="146">
        <f t="shared" si="44"/>
        <v>6248</v>
      </c>
    </row>
    <row r="241" spans="1:13">
      <c r="A241" s="342"/>
      <c r="B241" s="701"/>
      <c r="C241" s="53" t="s">
        <v>13</v>
      </c>
      <c r="D241" s="80" t="s">
        <v>85</v>
      </c>
      <c r="E241" s="464" t="str">
        <f>Qld!L14</f>
        <v/>
      </c>
      <c r="F241" s="464">
        <f>Qld!M14</f>
        <v>123</v>
      </c>
      <c r="G241" s="464">
        <f>Qld!N14</f>
        <v>123</v>
      </c>
      <c r="H241" s="173"/>
      <c r="I241" s="142" t="s">
        <v>335</v>
      </c>
      <c r="J241" s="21" t="s">
        <v>336</v>
      </c>
      <c r="K241" s="146" t="str">
        <f>Qld!R14</f>
        <v/>
      </c>
      <c r="L241" s="146">
        <f t="shared" ref="L241:M241" si="45">F236</f>
        <v>0</v>
      </c>
      <c r="M241" s="146">
        <f t="shared" si="45"/>
        <v>0</v>
      </c>
    </row>
    <row r="242" spans="1:13">
      <c r="A242" s="342"/>
      <c r="B242" s="701"/>
      <c r="C242" s="53" t="s">
        <v>14</v>
      </c>
      <c r="D242" s="80" t="s">
        <v>86</v>
      </c>
      <c r="E242" s="464" t="str">
        <f>Qld!L15</f>
        <v/>
      </c>
      <c r="F242" s="464">
        <f>Qld!M15</f>
        <v>208</v>
      </c>
      <c r="G242" s="464">
        <f>Qld!N15</f>
        <v>208</v>
      </c>
      <c r="H242" s="173"/>
      <c r="I242" s="142" t="s">
        <v>337</v>
      </c>
      <c r="J242" s="21" t="s">
        <v>322</v>
      </c>
      <c r="K242" s="146" t="str">
        <f>Qld!R15</f>
        <v/>
      </c>
      <c r="L242" s="146">
        <f t="shared" ref="L242:M243" si="46">F274</f>
        <v>43762</v>
      </c>
      <c r="M242" s="146">
        <f t="shared" si="46"/>
        <v>43762</v>
      </c>
    </row>
    <row r="243" spans="1:13">
      <c r="A243" s="342"/>
      <c r="B243" s="701"/>
      <c r="C243" s="53" t="s">
        <v>15</v>
      </c>
      <c r="D243" s="80" t="s">
        <v>87</v>
      </c>
      <c r="E243" s="464" t="str">
        <f>Qld!L16</f>
        <v/>
      </c>
      <c r="F243" s="464">
        <f>Qld!M16</f>
        <v>414</v>
      </c>
      <c r="G243" s="464">
        <f>Qld!N16</f>
        <v>414</v>
      </c>
      <c r="H243" s="173"/>
      <c r="I243" s="142" t="s">
        <v>338</v>
      </c>
      <c r="J243" s="21" t="s">
        <v>339</v>
      </c>
      <c r="K243" s="146" t="str">
        <f>Qld!R16</f>
        <v/>
      </c>
      <c r="L243" s="146">
        <f t="shared" si="46"/>
        <v>84700</v>
      </c>
      <c r="M243" s="146">
        <f t="shared" si="46"/>
        <v>84700</v>
      </c>
    </row>
    <row r="244" spans="1:13">
      <c r="A244" s="342"/>
      <c r="B244" s="701"/>
      <c r="C244" s="53" t="s">
        <v>16</v>
      </c>
      <c r="D244" s="80" t="s">
        <v>88</v>
      </c>
      <c r="E244" s="464" t="str">
        <f>Qld!L17</f>
        <v/>
      </c>
      <c r="F244" s="464">
        <f>Qld!M17</f>
        <v>578</v>
      </c>
      <c r="G244" s="464">
        <f>Qld!N17</f>
        <v>578</v>
      </c>
      <c r="H244" s="173"/>
      <c r="I244" s="142" t="s">
        <v>340</v>
      </c>
      <c r="J244" s="21" t="s">
        <v>341</v>
      </c>
      <c r="K244" s="146" t="str">
        <f>Qld!R17</f>
        <v/>
      </c>
      <c r="L244" s="146">
        <f t="shared" ref="L244:M244" si="47">F281</f>
        <v>1028</v>
      </c>
      <c r="M244" s="146">
        <f t="shared" si="47"/>
        <v>1028</v>
      </c>
    </row>
    <row r="245" spans="1:13">
      <c r="A245" s="342"/>
      <c r="B245" s="701"/>
      <c r="C245" s="53" t="s">
        <v>17</v>
      </c>
      <c r="D245" s="80" t="s">
        <v>89</v>
      </c>
      <c r="E245" s="464" t="str">
        <f>Qld!L18</f>
        <v/>
      </c>
      <c r="F245" s="464">
        <f>Qld!M18</f>
        <v>9</v>
      </c>
      <c r="G245" s="464">
        <f>Qld!N18</f>
        <v>9</v>
      </c>
      <c r="H245" s="173"/>
      <c r="I245" s="142" t="s">
        <v>342</v>
      </c>
      <c r="J245" s="21" t="s">
        <v>343</v>
      </c>
      <c r="K245" s="146" t="str">
        <f>Qld!R18</f>
        <v/>
      </c>
      <c r="L245" s="146">
        <f t="shared" ref="L245:M245" si="48">F276</f>
        <v>258</v>
      </c>
      <c r="M245" s="146">
        <f t="shared" si="48"/>
        <v>258</v>
      </c>
    </row>
    <row r="246" spans="1:13">
      <c r="A246" s="342"/>
      <c r="B246" s="701"/>
      <c r="C246" s="53" t="s">
        <v>18</v>
      </c>
      <c r="D246" s="80" t="s">
        <v>90</v>
      </c>
      <c r="E246" s="464" t="str">
        <f>Qld!L19</f>
        <v/>
      </c>
      <c r="F246" s="464">
        <f>Qld!M19</f>
        <v>0</v>
      </c>
      <c r="G246" s="464">
        <f>Qld!N19</f>
        <v>0</v>
      </c>
      <c r="H246" s="173"/>
      <c r="I246" s="142" t="s">
        <v>344</v>
      </c>
      <c r="J246" s="21" t="s">
        <v>345</v>
      </c>
      <c r="K246" s="146" t="str">
        <f>Qld!R19</f>
        <v/>
      </c>
      <c r="L246" s="146">
        <f t="shared" ref="L246:M247" si="49">F265</f>
        <v>6692</v>
      </c>
      <c r="M246" s="146">
        <f t="shared" si="49"/>
        <v>6692</v>
      </c>
    </row>
    <row r="247" spans="1:13">
      <c r="A247" s="342"/>
      <c r="B247" s="701"/>
      <c r="C247" s="53" t="s">
        <v>19</v>
      </c>
      <c r="D247" s="80" t="s">
        <v>141</v>
      </c>
      <c r="E247" s="464" t="str">
        <f>Qld!L20</f>
        <v/>
      </c>
      <c r="F247" s="464">
        <f>Qld!M20</f>
        <v>0</v>
      </c>
      <c r="G247" s="464">
        <f>Qld!N20</f>
        <v>0</v>
      </c>
      <c r="H247" s="173"/>
      <c r="I247" s="142" t="s">
        <v>346</v>
      </c>
      <c r="J247" s="21" t="s">
        <v>347</v>
      </c>
      <c r="K247" s="146" t="str">
        <f>Qld!R20</f>
        <v/>
      </c>
      <c r="L247" s="146">
        <f t="shared" si="49"/>
        <v>630</v>
      </c>
      <c r="M247" s="146">
        <f t="shared" si="49"/>
        <v>630</v>
      </c>
    </row>
    <row r="248" spans="1:13">
      <c r="A248" s="342"/>
      <c r="B248" s="701"/>
      <c r="C248" s="53" t="s">
        <v>142</v>
      </c>
      <c r="D248" s="80" t="s">
        <v>143</v>
      </c>
      <c r="E248" s="464" t="str">
        <f>Qld!L21</f>
        <v/>
      </c>
      <c r="F248" s="464">
        <f>Qld!M21</f>
        <v>0</v>
      </c>
      <c r="G248" s="464">
        <f>Qld!N21</f>
        <v>0</v>
      </c>
      <c r="H248" s="173"/>
      <c r="I248" s="142" t="s">
        <v>348</v>
      </c>
      <c r="J248" s="21" t="s">
        <v>349</v>
      </c>
      <c r="K248" s="146" t="str">
        <f>Qld!R21</f>
        <v/>
      </c>
      <c r="L248" s="146">
        <f t="shared" ref="L248:M248" si="50">F303</f>
        <v>430</v>
      </c>
      <c r="M248" s="146">
        <f t="shared" si="50"/>
        <v>430</v>
      </c>
    </row>
    <row r="249" spans="1:13">
      <c r="A249" s="342"/>
      <c r="B249" s="701"/>
      <c r="C249" s="53" t="s">
        <v>20</v>
      </c>
      <c r="D249" s="80" t="s">
        <v>91</v>
      </c>
      <c r="E249" s="464" t="str">
        <f>Qld!L22</f>
        <v/>
      </c>
      <c r="F249" s="464">
        <f>Qld!M22</f>
        <v>296</v>
      </c>
      <c r="G249" s="464">
        <f>Qld!N22</f>
        <v>296</v>
      </c>
      <c r="H249" s="173"/>
      <c r="I249" s="142" t="s">
        <v>350</v>
      </c>
      <c r="J249" s="21" t="s">
        <v>351</v>
      </c>
      <c r="K249" s="146" t="str">
        <f>Qld!R22</f>
        <v/>
      </c>
      <c r="L249" s="146">
        <f>IF(AND(F261="",F262="",F264="",F306=""),"",SUM(F261:F262,F264,F306))</f>
        <v>999</v>
      </c>
      <c r="M249" s="146">
        <f>IF(AND(G261="",G262="",G264="",G306=""),"",SUM(G261:G262,G264,G306))</f>
        <v>999</v>
      </c>
    </row>
    <row r="250" spans="1:13">
      <c r="A250" s="342"/>
      <c r="B250" s="701"/>
      <c r="C250" s="53" t="s">
        <v>21</v>
      </c>
      <c r="D250" s="80" t="s">
        <v>144</v>
      </c>
      <c r="E250" s="465"/>
      <c r="F250" s="465"/>
      <c r="G250" s="465"/>
      <c r="H250" s="173"/>
      <c r="I250" s="142" t="s">
        <v>352</v>
      </c>
      <c r="J250" s="21" t="s">
        <v>353</v>
      </c>
      <c r="K250" s="146" t="str">
        <f>Qld!R23</f>
        <v/>
      </c>
      <c r="L250" s="146">
        <f t="shared" ref="L250:M250" si="51">F304</f>
        <v>185</v>
      </c>
      <c r="M250" s="146">
        <f t="shared" si="51"/>
        <v>185</v>
      </c>
    </row>
    <row r="251" spans="1:13">
      <c r="A251" s="342"/>
      <c r="B251" s="701"/>
      <c r="C251" s="53" t="s">
        <v>22</v>
      </c>
      <c r="D251" s="80" t="s">
        <v>92</v>
      </c>
      <c r="E251" s="464" t="str">
        <f>Qld!L24</f>
        <v/>
      </c>
      <c r="F251" s="464">
        <f>Qld!M24</f>
        <v>62</v>
      </c>
      <c r="G251" s="464">
        <f>Qld!N24</f>
        <v>62</v>
      </c>
      <c r="H251" s="173"/>
      <c r="I251" s="142" t="s">
        <v>354</v>
      </c>
      <c r="J251" s="21" t="s">
        <v>355</v>
      </c>
      <c r="K251" s="146" t="str">
        <f>Qld!R24</f>
        <v/>
      </c>
      <c r="L251" s="146">
        <f t="shared" ref="L251:M251" si="52">F235</f>
        <v>2181</v>
      </c>
      <c r="M251" s="146">
        <f t="shared" si="52"/>
        <v>2181</v>
      </c>
    </row>
    <row r="252" spans="1:13">
      <c r="A252" s="342"/>
      <c r="B252" s="701"/>
      <c r="C252" s="53" t="s">
        <v>23</v>
      </c>
      <c r="D252" s="80" t="s">
        <v>93</v>
      </c>
      <c r="E252" s="464" t="str">
        <f>Qld!L25</f>
        <v/>
      </c>
      <c r="F252" s="464">
        <f>Qld!M25</f>
        <v>3701</v>
      </c>
      <c r="G252" s="464">
        <f>Qld!N25</f>
        <v>3701</v>
      </c>
      <c r="H252" s="173"/>
      <c r="I252" s="142" t="s">
        <v>356</v>
      </c>
      <c r="J252" s="21" t="s">
        <v>357</v>
      </c>
      <c r="K252" s="146" t="str">
        <f>Qld!R25</f>
        <v/>
      </c>
      <c r="L252" s="146">
        <f>IF(AND(F294="",F295="",F297="",F299=""),"",SUM(F294:F295,F297,F299))</f>
        <v>260699</v>
      </c>
      <c r="M252" s="146">
        <f>IF(AND(G294="",G295="",G297="",G299=""),"",SUM(G294:G295,G297,G299))</f>
        <v>260699</v>
      </c>
    </row>
    <row r="253" spans="1:13">
      <c r="A253" s="342"/>
      <c r="B253" s="701"/>
      <c r="C253" s="53" t="s">
        <v>24</v>
      </c>
      <c r="D253" s="80" t="s">
        <v>94</v>
      </c>
      <c r="E253" s="464" t="str">
        <f>Qld!L26</f>
        <v/>
      </c>
      <c r="F253" s="464">
        <f>Qld!M26</f>
        <v>231</v>
      </c>
      <c r="G253" s="464">
        <f>Qld!N26</f>
        <v>231</v>
      </c>
      <c r="H253" s="276" t="s">
        <v>499</v>
      </c>
      <c r="I253" s="66"/>
      <c r="J253" s="67" t="s">
        <v>412</v>
      </c>
      <c r="K253" s="138"/>
      <c r="L253" s="138"/>
      <c r="M253" s="139"/>
    </row>
    <row r="254" spans="1:13">
      <c r="A254" s="342"/>
      <c r="B254" s="701"/>
      <c r="C254" s="53" t="s">
        <v>25</v>
      </c>
      <c r="D254" s="80" t="s">
        <v>145</v>
      </c>
      <c r="E254" s="464" t="str">
        <f>Qld!L27</f>
        <v/>
      </c>
      <c r="F254" s="464">
        <f>Qld!M27</f>
        <v>0</v>
      </c>
      <c r="G254" s="464">
        <f>Qld!N27</f>
        <v>0</v>
      </c>
      <c r="H254" s="173"/>
      <c r="I254" s="142" t="s">
        <v>358</v>
      </c>
      <c r="J254" s="22" t="s">
        <v>84</v>
      </c>
      <c r="K254" s="145" t="str">
        <f>Qld!R27</f>
        <v/>
      </c>
      <c r="L254" s="145">
        <f t="shared" ref="L254:M254" si="53">F240</f>
        <v>47.5</v>
      </c>
      <c r="M254" s="145">
        <f t="shared" si="53"/>
        <v>47.5</v>
      </c>
    </row>
    <row r="255" spans="1:13">
      <c r="A255" s="342"/>
      <c r="B255" s="701"/>
      <c r="C255" s="53" t="s">
        <v>146</v>
      </c>
      <c r="D255" s="80" t="s">
        <v>147</v>
      </c>
      <c r="E255" s="464" t="str">
        <f>Qld!L28</f>
        <v/>
      </c>
      <c r="F255" s="464">
        <f>Qld!M28</f>
        <v>0</v>
      </c>
      <c r="G255" s="464">
        <f>Qld!N28</f>
        <v>0</v>
      </c>
      <c r="H255" s="173"/>
      <c r="I255" s="142" t="s">
        <v>359</v>
      </c>
      <c r="J255" s="22" t="s">
        <v>90</v>
      </c>
      <c r="K255" s="145" t="str">
        <f>Qld!R28</f>
        <v/>
      </c>
      <c r="L255" s="145">
        <f t="shared" ref="L255:M255" si="54">F246</f>
        <v>0</v>
      </c>
      <c r="M255" s="145">
        <f t="shared" si="54"/>
        <v>0</v>
      </c>
    </row>
    <row r="256" spans="1:13">
      <c r="A256" s="342"/>
      <c r="B256" s="701"/>
      <c r="C256" s="53" t="s">
        <v>148</v>
      </c>
      <c r="D256" s="80" t="s">
        <v>149</v>
      </c>
      <c r="E256" s="464" t="str">
        <f>Qld!L29</f>
        <v/>
      </c>
      <c r="F256" s="464">
        <f>Qld!M29</f>
        <v>0</v>
      </c>
      <c r="G256" s="464">
        <f>Qld!N29</f>
        <v>0</v>
      </c>
      <c r="H256" s="173"/>
      <c r="I256" s="142" t="s">
        <v>360</v>
      </c>
      <c r="J256" s="22" t="s">
        <v>361</v>
      </c>
      <c r="K256" s="145" t="str">
        <f>Qld!R29</f>
        <v/>
      </c>
      <c r="L256" s="145">
        <f t="shared" ref="L256:M256" si="55">F244</f>
        <v>578</v>
      </c>
      <c r="M256" s="145">
        <f t="shared" si="55"/>
        <v>578</v>
      </c>
    </row>
    <row r="257" spans="1:13">
      <c r="A257" s="342"/>
      <c r="B257" s="701"/>
      <c r="C257" s="53" t="s">
        <v>26</v>
      </c>
      <c r="D257" s="80" t="s">
        <v>150</v>
      </c>
      <c r="E257" s="464" t="str">
        <f>Qld!L30</f>
        <v/>
      </c>
      <c r="F257" s="464">
        <f>Qld!M30</f>
        <v>0</v>
      </c>
      <c r="G257" s="464">
        <f>Qld!N30</f>
        <v>0</v>
      </c>
      <c r="H257" s="173"/>
      <c r="I257" s="142" t="s">
        <v>362</v>
      </c>
      <c r="J257" s="22" t="s">
        <v>91</v>
      </c>
      <c r="K257" s="145" t="str">
        <f>Qld!R30</f>
        <v/>
      </c>
      <c r="L257" s="145">
        <f t="shared" ref="L257:M257" si="56">F249</f>
        <v>296</v>
      </c>
      <c r="M257" s="145">
        <f t="shared" si="56"/>
        <v>296</v>
      </c>
    </row>
    <row r="258" spans="1:13">
      <c r="A258" s="342"/>
      <c r="B258" s="701"/>
      <c r="C258" s="53" t="s">
        <v>27</v>
      </c>
      <c r="D258" s="80" t="s">
        <v>95</v>
      </c>
      <c r="E258" s="464" t="str">
        <f>Qld!L31</f>
        <v/>
      </c>
      <c r="F258" s="464">
        <f>Qld!M31</f>
        <v>20402</v>
      </c>
      <c r="G258" s="464">
        <f>Qld!N31</f>
        <v>20402</v>
      </c>
      <c r="H258" s="173"/>
      <c r="I258" s="142" t="s">
        <v>363</v>
      </c>
      <c r="J258" s="22" t="s">
        <v>94</v>
      </c>
      <c r="K258" s="145" t="str">
        <f>Qld!R31</f>
        <v/>
      </c>
      <c r="L258" s="145">
        <f t="shared" ref="L258:M258" si="57">F253</f>
        <v>231</v>
      </c>
      <c r="M258" s="145">
        <f t="shared" si="57"/>
        <v>231</v>
      </c>
    </row>
    <row r="259" spans="1:13">
      <c r="A259" s="342"/>
      <c r="B259" s="701"/>
      <c r="C259" s="53" t="s">
        <v>28</v>
      </c>
      <c r="D259" s="80" t="s">
        <v>96</v>
      </c>
      <c r="E259" s="464" t="str">
        <f>Qld!L32</f>
        <v/>
      </c>
      <c r="F259" s="464">
        <f>Qld!M32</f>
        <v>1</v>
      </c>
      <c r="G259" s="464">
        <f>Qld!N32</f>
        <v>1</v>
      </c>
      <c r="H259" s="173"/>
      <c r="I259" s="142" t="s">
        <v>364</v>
      </c>
      <c r="J259" s="22" t="s">
        <v>87</v>
      </c>
      <c r="K259" s="145" t="str">
        <f>Qld!R32</f>
        <v/>
      </c>
      <c r="L259" s="145">
        <f t="shared" ref="L259:M259" si="58">F243</f>
        <v>414</v>
      </c>
      <c r="M259" s="145">
        <f t="shared" si="58"/>
        <v>414</v>
      </c>
    </row>
    <row r="260" spans="1:13">
      <c r="A260" s="342"/>
      <c r="B260" s="701"/>
      <c r="C260" s="53" t="s">
        <v>29</v>
      </c>
      <c r="D260" s="80" t="s">
        <v>97</v>
      </c>
      <c r="E260" s="464" t="str">
        <f>Qld!L33</f>
        <v/>
      </c>
      <c r="F260" s="464">
        <f>Qld!M33</f>
        <v>171</v>
      </c>
      <c r="G260" s="464">
        <f>Qld!N33</f>
        <v>171</v>
      </c>
      <c r="H260" s="173"/>
      <c r="I260" s="142" t="s">
        <v>365</v>
      </c>
      <c r="J260" s="22" t="s">
        <v>145</v>
      </c>
      <c r="K260" s="145" t="str">
        <f>Qld!R33</f>
        <v/>
      </c>
      <c r="L260" s="145">
        <f t="shared" ref="L260:M260" si="59">F254</f>
        <v>0</v>
      </c>
      <c r="M260" s="145">
        <f t="shared" si="59"/>
        <v>0</v>
      </c>
    </row>
    <row r="261" spans="1:13">
      <c r="A261" s="342"/>
      <c r="B261" s="701"/>
      <c r="C261" s="53" t="s">
        <v>99</v>
      </c>
      <c r="D261" s="80" t="s">
        <v>98</v>
      </c>
      <c r="E261" s="464" t="str">
        <f>Qld!L34</f>
        <v/>
      </c>
      <c r="F261" s="464">
        <f>Qld!M34</f>
        <v>0</v>
      </c>
      <c r="G261" s="464">
        <f>Qld!N34</f>
        <v>0</v>
      </c>
      <c r="H261" s="173"/>
      <c r="I261" s="142" t="s">
        <v>366</v>
      </c>
      <c r="J261" s="22" t="s">
        <v>89</v>
      </c>
      <c r="K261" s="145" t="str">
        <f>Qld!R34</f>
        <v/>
      </c>
      <c r="L261" s="145">
        <f t="shared" ref="L261:M261" si="60">F245</f>
        <v>9</v>
      </c>
      <c r="M261" s="145">
        <f t="shared" si="60"/>
        <v>9</v>
      </c>
    </row>
    <row r="262" spans="1:13">
      <c r="A262" s="342"/>
      <c r="B262" s="701"/>
      <c r="C262" s="53" t="s">
        <v>101</v>
      </c>
      <c r="D262" s="80" t="s">
        <v>100</v>
      </c>
      <c r="E262" s="464" t="str">
        <f>Qld!L35</f>
        <v/>
      </c>
      <c r="F262" s="464">
        <f>Qld!M35</f>
        <v>67</v>
      </c>
      <c r="G262" s="464">
        <f>Qld!N35</f>
        <v>67</v>
      </c>
      <c r="H262" s="173"/>
      <c r="I262" s="142" t="s">
        <v>367</v>
      </c>
      <c r="J262" s="22" t="s">
        <v>141</v>
      </c>
      <c r="K262" s="145" t="str">
        <f>Qld!R35</f>
        <v/>
      </c>
      <c r="L262" s="145">
        <f t="shared" ref="L262:M262" si="61">F247</f>
        <v>0</v>
      </c>
      <c r="M262" s="145">
        <f t="shared" si="61"/>
        <v>0</v>
      </c>
    </row>
    <row r="263" spans="1:13">
      <c r="A263" s="343"/>
      <c r="B263" s="652"/>
      <c r="C263" s="53" t="s">
        <v>30</v>
      </c>
      <c r="D263" s="80" t="s">
        <v>151</v>
      </c>
      <c r="E263" s="464" t="str">
        <f>Qld!L36</f>
        <v/>
      </c>
      <c r="F263" s="464">
        <f>Qld!M36</f>
        <v>214</v>
      </c>
      <c r="G263" s="464">
        <f>Qld!N36</f>
        <v>214</v>
      </c>
      <c r="H263" s="173"/>
      <c r="I263" s="142" t="s">
        <v>368</v>
      </c>
      <c r="J263" s="22" t="s">
        <v>147</v>
      </c>
      <c r="K263" s="145" t="str">
        <f>Qld!R36</f>
        <v/>
      </c>
      <c r="L263" s="145">
        <f t="shared" ref="L263:M263" si="62">F255</f>
        <v>0</v>
      </c>
      <c r="M263" s="145">
        <f t="shared" si="62"/>
        <v>0</v>
      </c>
    </row>
    <row r="264" spans="1:13">
      <c r="A264" s="62" t="s">
        <v>31</v>
      </c>
      <c r="B264" s="52" t="s">
        <v>32</v>
      </c>
      <c r="C264" s="53" t="s">
        <v>33</v>
      </c>
      <c r="D264" s="80" t="s">
        <v>102</v>
      </c>
      <c r="E264" s="464" t="str">
        <f>Qld!L37</f>
        <v/>
      </c>
      <c r="F264" s="464">
        <f>Qld!M37</f>
        <v>24</v>
      </c>
      <c r="G264" s="464">
        <f>Qld!N37</f>
        <v>24</v>
      </c>
      <c r="H264" s="173"/>
      <c r="I264" s="142" t="s">
        <v>369</v>
      </c>
      <c r="J264" s="22" t="s">
        <v>86</v>
      </c>
      <c r="K264" s="145" t="str">
        <f>Qld!R37</f>
        <v/>
      </c>
      <c r="L264" s="145">
        <f t="shared" ref="L264:M264" si="63">F242</f>
        <v>208</v>
      </c>
      <c r="M264" s="145">
        <f t="shared" si="63"/>
        <v>208</v>
      </c>
    </row>
    <row r="265" spans="1:13">
      <c r="A265" s="341" t="s">
        <v>34</v>
      </c>
      <c r="B265" s="651" t="s">
        <v>152</v>
      </c>
      <c r="C265" s="53" t="s">
        <v>35</v>
      </c>
      <c r="D265" s="80" t="s">
        <v>103</v>
      </c>
      <c r="E265" s="464" t="str">
        <f>Qld!L38</f>
        <v/>
      </c>
      <c r="F265" s="464">
        <f>Qld!M38</f>
        <v>6692</v>
      </c>
      <c r="G265" s="464">
        <f>Qld!N38</f>
        <v>6692</v>
      </c>
      <c r="H265" s="173"/>
      <c r="I265" s="142" t="s">
        <v>370</v>
      </c>
      <c r="J265" s="22" t="s">
        <v>143</v>
      </c>
      <c r="K265" s="145" t="str">
        <f>Qld!R38</f>
        <v/>
      </c>
      <c r="L265" s="145">
        <f t="shared" ref="L265:M265" si="64">F248</f>
        <v>0</v>
      </c>
      <c r="M265" s="145">
        <f t="shared" si="64"/>
        <v>0</v>
      </c>
    </row>
    <row r="266" spans="1:13">
      <c r="A266" s="343"/>
      <c r="B266" s="652"/>
      <c r="C266" s="53" t="s">
        <v>105</v>
      </c>
      <c r="D266" s="80" t="s">
        <v>104</v>
      </c>
      <c r="E266" s="464" t="str">
        <f>Qld!L39</f>
        <v/>
      </c>
      <c r="F266" s="464">
        <f>Qld!M39</f>
        <v>630</v>
      </c>
      <c r="G266" s="464">
        <f>Qld!N39</f>
        <v>630</v>
      </c>
      <c r="H266" s="173"/>
      <c r="I266" s="142" t="s">
        <v>371</v>
      </c>
      <c r="J266" s="22" t="s">
        <v>93</v>
      </c>
      <c r="K266" s="145" t="str">
        <f>Qld!R39</f>
        <v/>
      </c>
      <c r="L266" s="145">
        <f t="shared" ref="L266:M266" si="65">F252</f>
        <v>3701</v>
      </c>
      <c r="M266" s="145">
        <f t="shared" si="65"/>
        <v>3701</v>
      </c>
    </row>
    <row r="267" spans="1:13">
      <c r="A267" s="341" t="s">
        <v>37</v>
      </c>
      <c r="B267" s="651" t="s">
        <v>153</v>
      </c>
      <c r="C267" s="53" t="s">
        <v>38</v>
      </c>
      <c r="D267" s="80" t="s">
        <v>106</v>
      </c>
      <c r="E267" s="464" t="str">
        <f>Qld!L40</f>
        <v/>
      </c>
      <c r="F267" s="464">
        <f>Qld!M40</f>
        <v>74</v>
      </c>
      <c r="G267" s="464">
        <f>Qld!N40</f>
        <v>74</v>
      </c>
      <c r="H267" s="173"/>
      <c r="I267" s="142" t="s">
        <v>372</v>
      </c>
      <c r="J267" s="22" t="s">
        <v>85</v>
      </c>
      <c r="K267" s="145" t="str">
        <f>Qld!R40</f>
        <v/>
      </c>
      <c r="L267" s="145">
        <f t="shared" ref="L267:M267" si="66">F241</f>
        <v>123</v>
      </c>
      <c r="M267" s="145">
        <f t="shared" si="66"/>
        <v>123</v>
      </c>
    </row>
    <row r="268" spans="1:13">
      <c r="A268" s="342"/>
      <c r="B268" s="701"/>
      <c r="C268" s="53" t="s">
        <v>39</v>
      </c>
      <c r="D268" s="80" t="s">
        <v>107</v>
      </c>
      <c r="E268" s="464" t="str">
        <f>Qld!L41</f>
        <v/>
      </c>
      <c r="F268" s="464">
        <f>Qld!M41</f>
        <v>1060</v>
      </c>
      <c r="G268" s="464">
        <f>Qld!N41</f>
        <v>1060</v>
      </c>
      <c r="H268" s="173"/>
      <c r="I268" s="142" t="s">
        <v>373</v>
      </c>
      <c r="J268" s="22" t="s">
        <v>374</v>
      </c>
      <c r="K268" s="145" t="str">
        <f>Qld!R41</f>
        <v/>
      </c>
      <c r="L268" s="145">
        <f t="shared" ref="L268:M270" si="67">F237</f>
        <v>270</v>
      </c>
      <c r="M268" s="145">
        <f t="shared" si="67"/>
        <v>270</v>
      </c>
    </row>
    <row r="269" spans="1:13">
      <c r="A269" s="342"/>
      <c r="B269" s="701"/>
      <c r="C269" s="53" t="s">
        <v>40</v>
      </c>
      <c r="D269" s="80" t="s">
        <v>108</v>
      </c>
      <c r="E269" s="464" t="str">
        <f>Qld!L42</f>
        <v/>
      </c>
      <c r="F269" s="464">
        <f>Qld!M42</f>
        <v>73</v>
      </c>
      <c r="G269" s="464">
        <f>Qld!N42</f>
        <v>73</v>
      </c>
      <c r="H269" s="173"/>
      <c r="I269" s="142" t="s">
        <v>375</v>
      </c>
      <c r="J269" s="22" t="s">
        <v>82</v>
      </c>
      <c r="K269" s="146" t="str">
        <f>Qld!R42</f>
        <v/>
      </c>
      <c r="L269" s="146">
        <f t="shared" si="67"/>
        <v>6570</v>
      </c>
      <c r="M269" s="146">
        <f t="shared" si="67"/>
        <v>6570</v>
      </c>
    </row>
    <row r="270" spans="1:13">
      <c r="A270" s="343"/>
      <c r="B270" s="652"/>
      <c r="C270" s="53" t="s">
        <v>41</v>
      </c>
      <c r="D270" s="80" t="s">
        <v>109</v>
      </c>
      <c r="E270" s="464" t="str">
        <f>Qld!L43</f>
        <v/>
      </c>
      <c r="F270" s="464">
        <f>Qld!M43</f>
        <v>6248</v>
      </c>
      <c r="G270" s="464">
        <f>Qld!N43</f>
        <v>6248</v>
      </c>
      <c r="H270" s="173"/>
      <c r="I270" s="142" t="s">
        <v>376</v>
      </c>
      <c r="J270" s="22" t="s">
        <v>83</v>
      </c>
      <c r="K270" s="146" t="str">
        <f>Qld!R43</f>
        <v/>
      </c>
      <c r="L270" s="146">
        <f t="shared" si="67"/>
        <v>83749</v>
      </c>
      <c r="M270" s="146">
        <f t="shared" si="67"/>
        <v>83749</v>
      </c>
    </row>
    <row r="271" spans="1:13">
      <c r="A271" s="341" t="s">
        <v>42</v>
      </c>
      <c r="B271" s="651" t="s">
        <v>154</v>
      </c>
      <c r="C271" s="53" t="s">
        <v>43</v>
      </c>
      <c r="D271" s="80" t="s">
        <v>110</v>
      </c>
      <c r="E271" s="464" t="str">
        <f>Qld!L44</f>
        <v/>
      </c>
      <c r="F271" s="464">
        <f>Qld!M44</f>
        <v>1000</v>
      </c>
      <c r="G271" s="464">
        <f>Qld!N44</f>
        <v>1000</v>
      </c>
      <c r="H271" s="173"/>
      <c r="I271" s="142" t="s">
        <v>377</v>
      </c>
      <c r="J271" s="22" t="s">
        <v>378</v>
      </c>
      <c r="K271" s="146" t="str">
        <f>Qld!R44</f>
        <v/>
      </c>
      <c r="L271" s="146">
        <f t="shared" ref="L271:M271" si="68">F298</f>
        <v>58240</v>
      </c>
      <c r="M271" s="146">
        <f t="shared" si="68"/>
        <v>58240</v>
      </c>
    </row>
    <row r="272" spans="1:13">
      <c r="A272" s="342"/>
      <c r="B272" s="701"/>
      <c r="C272" s="53" t="s">
        <v>44</v>
      </c>
      <c r="D272" s="80" t="s">
        <v>111</v>
      </c>
      <c r="E272" s="464" t="str">
        <f>Qld!L45</f>
        <v/>
      </c>
      <c r="F272" s="464">
        <f>Qld!M45</f>
        <v>28</v>
      </c>
      <c r="G272" s="464">
        <f>Qld!N45</f>
        <v>28</v>
      </c>
      <c r="H272" s="276" t="str">
        <f>H253</f>
        <v>Qld</v>
      </c>
      <c r="I272" s="142" t="s">
        <v>379</v>
      </c>
      <c r="J272" s="22" t="s">
        <v>176</v>
      </c>
      <c r="K272" s="146" t="str">
        <f>Qld!R45</f>
        <v/>
      </c>
      <c r="L272" s="146">
        <f t="shared" ref="L272:M272" si="69">F272</f>
        <v>28</v>
      </c>
      <c r="M272" s="146">
        <f t="shared" si="69"/>
        <v>28</v>
      </c>
    </row>
    <row r="273" spans="1:13">
      <c r="A273" s="343"/>
      <c r="B273" s="652"/>
      <c r="C273" s="53" t="s">
        <v>45</v>
      </c>
      <c r="D273" s="80" t="s">
        <v>155</v>
      </c>
      <c r="E273" s="464" t="str">
        <f>Qld!L46</f>
        <v/>
      </c>
      <c r="F273" s="464">
        <f>Qld!M46</f>
        <v>122</v>
      </c>
      <c r="G273" s="464">
        <f>Qld!N46</f>
        <v>122</v>
      </c>
      <c r="H273" s="173"/>
      <c r="I273" s="142" t="s">
        <v>380</v>
      </c>
      <c r="J273" s="22" t="s">
        <v>381</v>
      </c>
      <c r="K273" s="146" t="str">
        <f>Qld!R46</f>
        <v/>
      </c>
      <c r="L273" s="146">
        <f t="shared" ref="L273:M273" si="70">F286</f>
        <v>0</v>
      </c>
      <c r="M273" s="146">
        <f t="shared" si="70"/>
        <v>0</v>
      </c>
    </row>
    <row r="274" spans="1:13">
      <c r="A274" s="341" t="s">
        <v>46</v>
      </c>
      <c r="B274" s="651" t="s">
        <v>156</v>
      </c>
      <c r="C274" s="53" t="s">
        <v>47</v>
      </c>
      <c r="D274" s="80" t="s">
        <v>112</v>
      </c>
      <c r="E274" s="464" t="str">
        <f>Qld!L47</f>
        <v/>
      </c>
      <c r="F274" s="464">
        <f>Qld!M47</f>
        <v>43762</v>
      </c>
      <c r="G274" s="464">
        <f>Qld!N47</f>
        <v>43762</v>
      </c>
      <c r="H274" s="173"/>
      <c r="I274" s="142" t="s">
        <v>382</v>
      </c>
      <c r="J274" s="22" t="s">
        <v>383</v>
      </c>
      <c r="K274" s="146" t="str">
        <f>Qld!R47</f>
        <v/>
      </c>
      <c r="L274" s="146">
        <f t="shared" ref="L274:M274" si="71">F282</f>
        <v>454</v>
      </c>
      <c r="M274" s="146">
        <f t="shared" si="71"/>
        <v>454</v>
      </c>
    </row>
    <row r="275" spans="1:13">
      <c r="A275" s="342"/>
      <c r="B275" s="701"/>
      <c r="C275" s="53" t="s">
        <v>48</v>
      </c>
      <c r="D275" s="80" t="s">
        <v>157</v>
      </c>
      <c r="E275" s="464" t="str">
        <f>Qld!L48</f>
        <v/>
      </c>
      <c r="F275" s="464">
        <f>Qld!M48</f>
        <v>84700</v>
      </c>
      <c r="G275" s="464">
        <f>Qld!N48</f>
        <v>84700</v>
      </c>
      <c r="H275" s="173"/>
      <c r="I275" s="142" t="s">
        <v>384</v>
      </c>
      <c r="J275" s="22" t="s">
        <v>106</v>
      </c>
      <c r="K275" s="146" t="str">
        <f>Qld!R48</f>
        <v/>
      </c>
      <c r="L275" s="146">
        <f t="shared" ref="L275:M275" si="72">F267</f>
        <v>74</v>
      </c>
      <c r="M275" s="146">
        <f t="shared" si="72"/>
        <v>74</v>
      </c>
    </row>
    <row r="276" spans="1:13">
      <c r="A276" s="343"/>
      <c r="B276" s="652"/>
      <c r="C276" s="53" t="s">
        <v>49</v>
      </c>
      <c r="D276" s="80" t="s">
        <v>158</v>
      </c>
      <c r="E276" s="464" t="str">
        <f>Qld!L49</f>
        <v/>
      </c>
      <c r="F276" s="464">
        <f>Qld!M49</f>
        <v>258</v>
      </c>
      <c r="G276" s="464">
        <f>Qld!N49</f>
        <v>258</v>
      </c>
      <c r="H276" s="173"/>
      <c r="I276" s="142" t="s">
        <v>385</v>
      </c>
      <c r="J276" s="22" t="s">
        <v>108</v>
      </c>
      <c r="K276" s="146" t="str">
        <f>Qld!R49</f>
        <v/>
      </c>
      <c r="L276" s="146">
        <f t="shared" ref="L276:M276" si="73">F269</f>
        <v>73</v>
      </c>
      <c r="M276" s="146">
        <f t="shared" si="73"/>
        <v>73</v>
      </c>
    </row>
    <row r="277" spans="1:13">
      <c r="A277" s="341" t="s">
        <v>50</v>
      </c>
      <c r="B277" s="651" t="s">
        <v>159</v>
      </c>
      <c r="C277" s="53" t="s">
        <v>51</v>
      </c>
      <c r="D277" s="80" t="s">
        <v>113</v>
      </c>
      <c r="E277" s="464" t="str">
        <f>Qld!L50</f>
        <v/>
      </c>
      <c r="F277" s="464">
        <f>Qld!M50</f>
        <v>24837</v>
      </c>
      <c r="G277" s="464">
        <f>Qld!N50</f>
        <v>24837</v>
      </c>
      <c r="H277" s="173"/>
      <c r="I277" s="142" t="s">
        <v>386</v>
      </c>
      <c r="J277" s="22" t="s">
        <v>107</v>
      </c>
      <c r="K277" s="146" t="str">
        <f>Qld!R50</f>
        <v/>
      </c>
      <c r="L277" s="146">
        <f t="shared" ref="L277:M277" si="74">F268</f>
        <v>1060</v>
      </c>
      <c r="M277" s="146">
        <f t="shared" si="74"/>
        <v>1060</v>
      </c>
    </row>
    <row r="278" spans="1:13">
      <c r="A278" s="342"/>
      <c r="B278" s="701"/>
      <c r="C278" s="53" t="s">
        <v>115</v>
      </c>
      <c r="D278" s="80" t="s">
        <v>114</v>
      </c>
      <c r="E278" s="464" t="str">
        <f>Qld!L51</f>
        <v/>
      </c>
      <c r="F278" s="464">
        <f>Qld!M51</f>
        <v>66917</v>
      </c>
      <c r="G278" s="464">
        <f>Qld!N51</f>
        <v>66917</v>
      </c>
      <c r="H278" s="173"/>
      <c r="I278" s="142" t="s">
        <v>387</v>
      </c>
      <c r="J278" s="22" t="s">
        <v>388</v>
      </c>
      <c r="K278" s="145" t="str">
        <f>Qld!R51</f>
        <v/>
      </c>
      <c r="L278" s="145">
        <f t="shared" ref="L278:M279" si="75">F284</f>
        <v>0</v>
      </c>
      <c r="M278" s="145">
        <f t="shared" si="75"/>
        <v>0</v>
      </c>
    </row>
    <row r="279" spans="1:13">
      <c r="A279" s="342"/>
      <c r="B279" s="701"/>
      <c r="C279" s="53" t="s">
        <v>52</v>
      </c>
      <c r="D279" s="80" t="s">
        <v>116</v>
      </c>
      <c r="E279" s="464"/>
      <c r="F279" s="464">
        <f>Qld!M52</f>
        <v>3075</v>
      </c>
      <c r="G279" s="464">
        <f>Qld!N52</f>
        <v>3075</v>
      </c>
      <c r="H279" s="173"/>
      <c r="I279" s="142" t="s">
        <v>389</v>
      </c>
      <c r="J279" s="22" t="s">
        <v>390</v>
      </c>
      <c r="K279" s="145" t="str">
        <f>Qld!R52</f>
        <v/>
      </c>
      <c r="L279" s="145">
        <f t="shared" si="75"/>
        <v>0</v>
      </c>
      <c r="M279" s="145">
        <f t="shared" si="75"/>
        <v>0</v>
      </c>
    </row>
    <row r="280" spans="1:13">
      <c r="A280" s="343"/>
      <c r="B280" s="652"/>
      <c r="C280" s="53" t="s">
        <v>118</v>
      </c>
      <c r="D280" s="80" t="s">
        <v>117</v>
      </c>
      <c r="E280" s="464" t="str">
        <f>Qld!L52</f>
        <v/>
      </c>
      <c r="F280" s="464">
        <f>Qld!M53</f>
        <v>16400</v>
      </c>
      <c r="G280" s="464">
        <f>Qld!N53</f>
        <v>16400</v>
      </c>
      <c r="H280" s="173"/>
      <c r="I280" s="142" t="s">
        <v>391</v>
      </c>
      <c r="J280" s="22" t="s">
        <v>392</v>
      </c>
      <c r="K280" s="145" t="str">
        <f>Qld!R53</f>
        <v/>
      </c>
      <c r="L280" s="145">
        <f t="shared" ref="L280:M280" si="76">F283</f>
        <v>12</v>
      </c>
      <c r="M280" s="145">
        <f t="shared" si="76"/>
        <v>12</v>
      </c>
    </row>
    <row r="281" spans="1:13" ht="25.5">
      <c r="A281" s="341" t="s">
        <v>53</v>
      </c>
      <c r="B281" s="651" t="s">
        <v>54</v>
      </c>
      <c r="C281" s="53" t="s">
        <v>55</v>
      </c>
      <c r="D281" s="129" t="s">
        <v>160</v>
      </c>
      <c r="E281" s="464" t="str">
        <f>Qld!L53</f>
        <v/>
      </c>
      <c r="F281" s="464">
        <f>Qld!M54</f>
        <v>1028</v>
      </c>
      <c r="G281" s="464">
        <f>Qld!N54</f>
        <v>1028</v>
      </c>
      <c r="H281" s="173"/>
      <c r="I281" s="66"/>
      <c r="J281" s="77" t="s">
        <v>410</v>
      </c>
      <c r="K281" s="138"/>
      <c r="L281" s="138"/>
      <c r="M281" s="139"/>
    </row>
    <row r="282" spans="1:13">
      <c r="A282" s="342"/>
      <c r="B282" s="701"/>
      <c r="C282" s="53" t="s">
        <v>56</v>
      </c>
      <c r="D282" s="80" t="s">
        <v>161</v>
      </c>
      <c r="E282" s="464" t="str">
        <f>Qld!L54</f>
        <v/>
      </c>
      <c r="F282" s="464">
        <f>Qld!M55</f>
        <v>454</v>
      </c>
      <c r="G282" s="464">
        <f>Qld!N55</f>
        <v>454</v>
      </c>
      <c r="H282" s="173"/>
      <c r="I282" s="142" t="s">
        <v>393</v>
      </c>
      <c r="J282" s="22" t="s">
        <v>394</v>
      </c>
      <c r="K282" s="520"/>
      <c r="L282" s="208">
        <f>'Gap data'!$B$18*'Gap data'!E7</f>
        <v>1316749.2203556588</v>
      </c>
      <c r="M282" s="466">
        <f>'Gap data'!$B$18*'Gap data'!E8</f>
        <v>1330461.9787811937</v>
      </c>
    </row>
    <row r="283" spans="1:13">
      <c r="A283" s="342"/>
      <c r="B283" s="701"/>
      <c r="C283" s="53" t="s">
        <v>57</v>
      </c>
      <c r="D283" s="80" t="s">
        <v>162</v>
      </c>
      <c r="E283" s="464" t="str">
        <f>Qld!L55</f>
        <v/>
      </c>
      <c r="F283" s="464">
        <f>Qld!M56</f>
        <v>12</v>
      </c>
      <c r="G283" s="464">
        <f>Qld!N56</f>
        <v>12</v>
      </c>
      <c r="H283" s="173"/>
      <c r="I283" s="142" t="s">
        <v>395</v>
      </c>
      <c r="J283" s="22" t="s">
        <v>396</v>
      </c>
      <c r="K283" s="521"/>
      <c r="L283" s="466">
        <f>Qld!S56</f>
        <v>0</v>
      </c>
      <c r="M283" s="466">
        <f>Qld!T56</f>
        <v>0</v>
      </c>
    </row>
    <row r="284" spans="1:13">
      <c r="A284" s="342"/>
      <c r="B284" s="701"/>
      <c r="C284" s="53" t="s">
        <v>120</v>
      </c>
      <c r="D284" s="80" t="s">
        <v>119</v>
      </c>
      <c r="E284" s="464" t="str">
        <f>Qld!L56</f>
        <v/>
      </c>
      <c r="F284" s="464">
        <f>Qld!M57</f>
        <v>0</v>
      </c>
      <c r="G284" s="464">
        <f>Qld!N57</f>
        <v>0</v>
      </c>
      <c r="H284" s="173"/>
      <c r="I284" s="76"/>
      <c r="J284" s="77" t="s">
        <v>413</v>
      </c>
      <c r="K284" s="140"/>
      <c r="L284" s="140"/>
      <c r="M284" s="141"/>
    </row>
    <row r="285" spans="1:13">
      <c r="A285" s="342"/>
      <c r="B285" s="701"/>
      <c r="C285" s="53" t="s">
        <v>122</v>
      </c>
      <c r="D285" s="80" t="s">
        <v>121</v>
      </c>
      <c r="E285" s="464" t="str">
        <f>Qld!L57</f>
        <v/>
      </c>
      <c r="F285" s="464">
        <f>Qld!M58</f>
        <v>0</v>
      </c>
      <c r="G285" s="464">
        <f>Qld!N58</f>
        <v>0</v>
      </c>
      <c r="H285" s="173"/>
      <c r="I285" s="62">
        <v>1</v>
      </c>
      <c r="J285" s="80" t="s">
        <v>397</v>
      </c>
      <c r="K285" s="464"/>
      <c r="L285" s="464">
        <f>SUM(F250:F251,F256:F257)</f>
        <v>62</v>
      </c>
      <c r="M285" s="464">
        <f t="shared" ref="M285" si="77">SUM(G250:G251,G256:G257)</f>
        <v>62</v>
      </c>
    </row>
    <row r="286" spans="1:13">
      <c r="A286" s="342"/>
      <c r="B286" s="701"/>
      <c r="C286" s="53" t="s">
        <v>124</v>
      </c>
      <c r="D286" s="80" t="s">
        <v>123</v>
      </c>
      <c r="E286" s="464" t="str">
        <f>Qld!L58</f>
        <v/>
      </c>
      <c r="F286" s="464">
        <f>Qld!M59</f>
        <v>0</v>
      </c>
      <c r="G286" s="464">
        <f>Qld!N59</f>
        <v>0</v>
      </c>
      <c r="H286" s="173"/>
      <c r="I286" s="62">
        <v>2</v>
      </c>
      <c r="J286" s="80" t="s">
        <v>398</v>
      </c>
      <c r="K286" s="464"/>
      <c r="L286" s="464">
        <f>SUM(F258:F260,F263)</f>
        <v>20788</v>
      </c>
      <c r="M286" s="464">
        <f>SUM(G258:G260,G263)</f>
        <v>20788</v>
      </c>
    </row>
    <row r="287" spans="1:13">
      <c r="A287" s="342"/>
      <c r="B287" s="701"/>
      <c r="C287" s="53" t="s">
        <v>58</v>
      </c>
      <c r="D287" s="80" t="s">
        <v>136</v>
      </c>
      <c r="E287" s="464" t="str">
        <f>Qld!L59</f>
        <v/>
      </c>
      <c r="F287" s="464">
        <f>Qld!M60</f>
        <v>24</v>
      </c>
      <c r="G287" s="464">
        <f>Qld!N60</f>
        <v>24</v>
      </c>
      <c r="H287" s="173"/>
      <c r="I287" s="62">
        <v>3</v>
      </c>
      <c r="J287" s="80" t="s">
        <v>323</v>
      </c>
      <c r="K287" s="464"/>
      <c r="L287" s="464">
        <f>SUM(F287:F290)</f>
        <v>1170</v>
      </c>
      <c r="M287" s="464">
        <f>SUM(G287:G290)</f>
        <v>1170</v>
      </c>
    </row>
    <row r="288" spans="1:13">
      <c r="A288" s="342"/>
      <c r="B288" s="701"/>
      <c r="C288" s="53" t="s">
        <v>59</v>
      </c>
      <c r="D288" s="80" t="s">
        <v>125</v>
      </c>
      <c r="E288" s="464" t="str">
        <f>Qld!L60</f>
        <v/>
      </c>
      <c r="F288" s="464">
        <f>Qld!M61</f>
        <v>180</v>
      </c>
      <c r="G288" s="464">
        <f>Qld!N61</f>
        <v>180</v>
      </c>
      <c r="H288" s="173"/>
      <c r="I288" s="62">
        <v>4</v>
      </c>
      <c r="J288" s="80" t="s">
        <v>159</v>
      </c>
      <c r="K288" s="464"/>
      <c r="L288" s="464">
        <f>SUM(F277:F278,F280)</f>
        <v>108154</v>
      </c>
      <c r="M288" s="464">
        <f>SUM(G277:G278,G280)</f>
        <v>108154</v>
      </c>
    </row>
    <row r="289" spans="1:13" ht="25.5">
      <c r="A289" s="342"/>
      <c r="B289" s="701"/>
      <c r="C289" s="53" t="s">
        <v>60</v>
      </c>
      <c r="D289" s="129" t="s">
        <v>163</v>
      </c>
      <c r="E289" s="464" t="str">
        <f>Qld!L61</f>
        <v/>
      </c>
      <c r="F289" s="464">
        <f>Qld!M62</f>
        <v>966</v>
      </c>
      <c r="G289" s="464">
        <f>Qld!N62</f>
        <v>966</v>
      </c>
      <c r="H289" s="173"/>
      <c r="I289" s="62">
        <v>5</v>
      </c>
      <c r="J289" s="128" t="s">
        <v>399</v>
      </c>
      <c r="K289" s="464"/>
      <c r="L289" s="464" t="str">
        <f>F291</f>
        <v/>
      </c>
      <c r="M289" s="464" t="str">
        <f>G291</f>
        <v/>
      </c>
    </row>
    <row r="290" spans="1:13">
      <c r="A290" s="343"/>
      <c r="B290" s="652"/>
      <c r="C290" s="53" t="s">
        <v>61</v>
      </c>
      <c r="D290" s="80" t="s">
        <v>126</v>
      </c>
      <c r="E290" s="464" t="str">
        <f>Qld!L62</f>
        <v/>
      </c>
      <c r="F290" s="464">
        <f>Qld!M63</f>
        <v>0</v>
      </c>
      <c r="G290" s="464">
        <f>Qld!N63</f>
        <v>0</v>
      </c>
      <c r="H290" s="173"/>
      <c r="I290" s="62">
        <v>6</v>
      </c>
      <c r="J290" s="320" t="s">
        <v>559</v>
      </c>
      <c r="K290" s="464"/>
      <c r="L290" s="520">
        <f t="shared" ref="L290" si="78">F292</f>
        <v>108427</v>
      </c>
      <c r="M290" s="520">
        <f t="shared" ref="M290" si="79">G292</f>
        <v>108427</v>
      </c>
    </row>
    <row r="291" spans="1:13">
      <c r="A291" s="341" t="s">
        <v>62</v>
      </c>
      <c r="B291" s="651" t="s">
        <v>164</v>
      </c>
      <c r="C291" s="53" t="s">
        <v>63</v>
      </c>
      <c r="D291" s="80" t="s">
        <v>165</v>
      </c>
      <c r="E291" s="464" t="str">
        <f>Qld!L63</f>
        <v/>
      </c>
      <c r="F291" s="464" t="str">
        <f>Qld!M64</f>
        <v/>
      </c>
      <c r="G291" s="464" t="str">
        <f>Qld!N64</f>
        <v/>
      </c>
      <c r="I291" s="62">
        <v>7</v>
      </c>
      <c r="J291" s="320" t="s">
        <v>560</v>
      </c>
      <c r="K291" s="464"/>
      <c r="L291" s="520">
        <f>SUM(F293,F296)</f>
        <v>3340</v>
      </c>
      <c r="M291" s="520">
        <f>SUM(G293,G296)</f>
        <v>3240</v>
      </c>
    </row>
    <row r="292" spans="1:13">
      <c r="A292" s="342"/>
      <c r="B292" s="701"/>
      <c r="C292" s="53" t="s">
        <v>64</v>
      </c>
      <c r="D292" s="80" t="s">
        <v>127</v>
      </c>
      <c r="E292" s="464" t="str">
        <f>Qld!L64</f>
        <v/>
      </c>
      <c r="F292" s="466">
        <f>'Gap data'!$E38</f>
        <v>108427</v>
      </c>
      <c r="G292" s="466">
        <f>'Gap data'!$E38</f>
        <v>108427</v>
      </c>
      <c r="H292" s="276" t="str">
        <f>H272</f>
        <v>Qld</v>
      </c>
      <c r="I292" s="62">
        <v>8</v>
      </c>
      <c r="J292" s="80" t="s">
        <v>133</v>
      </c>
      <c r="K292" s="464"/>
      <c r="L292" s="464">
        <f>F305</f>
        <v>44027.627999999997</v>
      </c>
      <c r="M292" s="464">
        <f>G305</f>
        <v>44027.627999999997</v>
      </c>
    </row>
    <row r="293" spans="1:13">
      <c r="A293" s="342"/>
      <c r="B293" s="701"/>
      <c r="C293" s="53" t="s">
        <v>65</v>
      </c>
      <c r="D293" s="80" t="s">
        <v>166</v>
      </c>
      <c r="E293" s="464"/>
      <c r="F293" s="464">
        <f>Qld!M66</f>
        <v>368</v>
      </c>
      <c r="G293" s="464">
        <f>Qld!N66</f>
        <v>268</v>
      </c>
      <c r="H293" s="123"/>
      <c r="M293" s="608"/>
    </row>
    <row r="294" spans="1:13">
      <c r="A294" s="342"/>
      <c r="B294" s="701"/>
      <c r="C294" s="53" t="s">
        <v>66</v>
      </c>
      <c r="D294" s="80" t="s">
        <v>173</v>
      </c>
      <c r="E294" s="464" t="str">
        <f>Qld!L66</f>
        <v/>
      </c>
      <c r="F294" s="464">
        <f>Qld!M67</f>
        <v>2391</v>
      </c>
      <c r="G294" s="464">
        <f>Qld!N67</f>
        <v>2391</v>
      </c>
      <c r="H294" s="123"/>
    </row>
    <row r="295" spans="1:13">
      <c r="A295" s="342"/>
      <c r="B295" s="701"/>
      <c r="C295" s="53" t="s">
        <v>67</v>
      </c>
      <c r="D295" s="80" t="s">
        <v>174</v>
      </c>
      <c r="E295" s="464" t="str">
        <f>Qld!L67</f>
        <v/>
      </c>
      <c r="F295" s="464">
        <f>Qld!M68</f>
        <v>7560</v>
      </c>
      <c r="G295" s="464">
        <f>Qld!N68</f>
        <v>7560</v>
      </c>
      <c r="H295" s="123"/>
    </row>
    <row r="296" spans="1:13">
      <c r="A296" s="342"/>
      <c r="B296" s="701"/>
      <c r="C296" s="53" t="s">
        <v>68</v>
      </c>
      <c r="D296" s="80" t="s">
        <v>175</v>
      </c>
      <c r="E296" s="464" t="str">
        <f>Qld!L68</f>
        <v/>
      </c>
      <c r="F296" s="464">
        <f>Qld!M69</f>
        <v>2972</v>
      </c>
      <c r="G296" s="464">
        <f>Qld!N69</f>
        <v>2972</v>
      </c>
      <c r="H296" s="123"/>
    </row>
    <row r="297" spans="1:13">
      <c r="A297" s="342"/>
      <c r="B297" s="701"/>
      <c r="C297" s="53" t="s">
        <v>128</v>
      </c>
      <c r="D297" s="80" t="s">
        <v>167</v>
      </c>
      <c r="E297" s="464" t="str">
        <f>Qld!L69</f>
        <v/>
      </c>
      <c r="F297" s="466">
        <f>Qld!M70+'Gap data'!E31</f>
        <v>250748</v>
      </c>
      <c r="G297" s="466">
        <f>Qld!N70+'Gap data'!E31</f>
        <v>250748</v>
      </c>
      <c r="H297" s="123"/>
    </row>
    <row r="298" spans="1:13">
      <c r="A298" s="342"/>
      <c r="B298" s="701"/>
      <c r="C298" s="53" t="s">
        <v>69</v>
      </c>
      <c r="D298" s="80" t="s">
        <v>129</v>
      </c>
      <c r="E298" s="464" t="str">
        <f>Qld!L70</f>
        <v/>
      </c>
      <c r="F298" s="464">
        <f>Qld!M71</f>
        <v>58240</v>
      </c>
      <c r="G298" s="464">
        <f>Qld!N71</f>
        <v>58240</v>
      </c>
      <c r="H298" s="123"/>
    </row>
    <row r="299" spans="1:13">
      <c r="A299" s="343"/>
      <c r="B299" s="652"/>
      <c r="C299" s="53" t="s">
        <v>70</v>
      </c>
      <c r="D299" s="80" t="s">
        <v>168</v>
      </c>
      <c r="E299" s="465"/>
      <c r="F299" s="465"/>
      <c r="G299" s="465"/>
      <c r="H299" s="123"/>
    </row>
    <row r="300" spans="1:13">
      <c r="A300" s="341" t="s">
        <v>71</v>
      </c>
      <c r="B300" s="651" t="s">
        <v>169</v>
      </c>
      <c r="C300" s="53" t="s">
        <v>72</v>
      </c>
      <c r="D300" s="80" t="s">
        <v>170</v>
      </c>
      <c r="E300" s="464"/>
      <c r="F300" s="464">
        <f>Qld!M73</f>
        <v>11957</v>
      </c>
      <c r="G300" s="464">
        <f>Qld!N73</f>
        <v>11957</v>
      </c>
      <c r="H300" s="123"/>
    </row>
    <row r="301" spans="1:13">
      <c r="A301" s="342"/>
      <c r="B301" s="701"/>
      <c r="C301" s="53" t="s">
        <v>73</v>
      </c>
      <c r="D301" s="80" t="s">
        <v>130</v>
      </c>
      <c r="E301" s="464" t="str">
        <f>Qld!L73</f>
        <v/>
      </c>
      <c r="F301" s="464">
        <f>Qld!M74</f>
        <v>654</v>
      </c>
      <c r="G301" s="464">
        <f>Qld!N74</f>
        <v>654</v>
      </c>
      <c r="H301" s="123"/>
    </row>
    <row r="302" spans="1:13">
      <c r="A302" s="343"/>
      <c r="B302" s="652"/>
      <c r="C302" s="53" t="s">
        <v>74</v>
      </c>
      <c r="D302" s="80" t="s">
        <v>131</v>
      </c>
      <c r="E302" s="464" t="str">
        <f>Qld!L74</f>
        <v/>
      </c>
      <c r="F302" s="464">
        <f>Qld!M75</f>
        <v>22</v>
      </c>
      <c r="G302" s="464">
        <f>Qld!N75</f>
        <v>22</v>
      </c>
      <c r="H302" s="123"/>
    </row>
    <row r="303" spans="1:13" ht="38.25">
      <c r="A303" s="341" t="s">
        <v>75</v>
      </c>
      <c r="B303" s="651" t="s">
        <v>76</v>
      </c>
      <c r="C303" s="53" t="s">
        <v>77</v>
      </c>
      <c r="D303" s="129" t="s">
        <v>171</v>
      </c>
      <c r="E303" s="464" t="str">
        <f>Qld!L75</f>
        <v/>
      </c>
      <c r="F303" s="464">
        <f>Qld!M76</f>
        <v>430</v>
      </c>
      <c r="G303" s="464">
        <f>Qld!N76</f>
        <v>430</v>
      </c>
      <c r="H303" s="123"/>
    </row>
    <row r="304" spans="1:13">
      <c r="A304" s="130"/>
      <c r="B304" s="701"/>
      <c r="C304" s="53" t="s">
        <v>78</v>
      </c>
      <c r="D304" s="80" t="s">
        <v>132</v>
      </c>
      <c r="E304" s="464" t="str">
        <f>Qld!L76</f>
        <v/>
      </c>
      <c r="F304" s="464">
        <f>Qld!M77</f>
        <v>185</v>
      </c>
      <c r="G304" s="464">
        <f>Qld!N77</f>
        <v>185</v>
      </c>
      <c r="H304" s="123"/>
    </row>
    <row r="305" spans="1:13">
      <c r="A305" s="130"/>
      <c r="B305" s="701"/>
      <c r="C305" s="53" t="s">
        <v>134</v>
      </c>
      <c r="D305" s="80" t="s">
        <v>133</v>
      </c>
      <c r="E305" s="464" t="str">
        <f>Qld!L77</f>
        <v/>
      </c>
      <c r="F305" s="466">
        <f>'Gap data'!E28</f>
        <v>44027.627999999997</v>
      </c>
      <c r="G305" s="466">
        <f>'Gap data'!E28</f>
        <v>44027.627999999997</v>
      </c>
      <c r="H305" s="123"/>
    </row>
    <row r="306" spans="1:13">
      <c r="A306" s="131"/>
      <c r="B306" s="652"/>
      <c r="C306" s="53" t="s">
        <v>172</v>
      </c>
      <c r="D306" s="80" t="s">
        <v>135</v>
      </c>
      <c r="E306" s="464" t="str">
        <f>Qld!L78</f>
        <v/>
      </c>
      <c r="F306" s="464">
        <f>Qld!M79</f>
        <v>908</v>
      </c>
      <c r="G306" s="464">
        <f>Qld!N79</f>
        <v>908</v>
      </c>
      <c r="H306" s="123"/>
    </row>
    <row r="307" spans="1:13">
      <c r="H307" s="123"/>
      <c r="I307" s="123"/>
      <c r="J307" s="123"/>
      <c r="K307" s="123"/>
      <c r="L307" s="123"/>
      <c r="M307" s="123"/>
    </row>
    <row r="308" spans="1:13" s="275" customFormat="1" ht="15.75">
      <c r="A308" s="275" t="s">
        <v>526</v>
      </c>
      <c r="I308" s="275" t="str">
        <f>A308</f>
        <v>Adjusted SA data</v>
      </c>
    </row>
    <row r="309" spans="1:13">
      <c r="H309" s="150"/>
    </row>
    <row r="310" spans="1:13">
      <c r="A310" s="151" t="s">
        <v>3</v>
      </c>
      <c r="B310" s="680" t="s">
        <v>137</v>
      </c>
      <c r="C310" s="154" t="s">
        <v>4</v>
      </c>
      <c r="D310" s="155" t="s">
        <v>79</v>
      </c>
      <c r="E310" s="156">
        <f>SA!L8</f>
        <v>32.799999999999997</v>
      </c>
      <c r="F310" s="156">
        <f>SA!M8</f>
        <v>92.8</v>
      </c>
      <c r="G310" s="156">
        <f>SA!N8</f>
        <v>43.42</v>
      </c>
      <c r="H310" s="173"/>
      <c r="I310" s="142" t="s">
        <v>324</v>
      </c>
      <c r="J310" s="21" t="s">
        <v>325</v>
      </c>
      <c r="K310" s="156">
        <f>E375</f>
        <v>3122.74</v>
      </c>
      <c r="L310" s="156">
        <f>F375</f>
        <v>3227.11</v>
      </c>
      <c r="M310" s="156">
        <f>G375</f>
        <v>3248.2</v>
      </c>
    </row>
    <row r="311" spans="1:13">
      <c r="A311" s="158"/>
      <c r="B311" s="681"/>
      <c r="C311" s="154" t="s">
        <v>138</v>
      </c>
      <c r="D311" s="155" t="s">
        <v>139</v>
      </c>
      <c r="E311" s="156" t="str">
        <f>SA!L9</f>
        <v/>
      </c>
      <c r="F311" s="156" t="str">
        <f>SA!M9</f>
        <v/>
      </c>
      <c r="G311" s="156" t="str">
        <f>SA!N9</f>
        <v/>
      </c>
      <c r="H311" s="173"/>
      <c r="I311" s="142" t="s">
        <v>326</v>
      </c>
      <c r="J311" s="21" t="s">
        <v>327</v>
      </c>
      <c r="K311" s="156">
        <f>E377</f>
        <v>1.22</v>
      </c>
      <c r="L311" s="156" t="str">
        <f>F377</f>
        <v/>
      </c>
      <c r="M311" s="156">
        <f>G377</f>
        <v>0.06</v>
      </c>
    </row>
    <row r="312" spans="1:13">
      <c r="A312" s="159"/>
      <c r="B312" s="682"/>
      <c r="C312" s="154" t="s">
        <v>81</v>
      </c>
      <c r="D312" s="155" t="s">
        <v>80</v>
      </c>
      <c r="E312" s="156">
        <f>SA!L10</f>
        <v>4.6100000000000003</v>
      </c>
      <c r="F312" s="156">
        <f>SA!M10</f>
        <v>6.16</v>
      </c>
      <c r="G312" s="156">
        <f>SA!N10</f>
        <v>8.17</v>
      </c>
      <c r="H312" s="173"/>
      <c r="I312" s="142" t="s">
        <v>328</v>
      </c>
      <c r="J312" s="21" t="s">
        <v>130</v>
      </c>
      <c r="K312" s="156">
        <f>E376</f>
        <v>192.02</v>
      </c>
      <c r="L312" s="156">
        <f>F376</f>
        <v>147.68</v>
      </c>
      <c r="M312" s="156">
        <f>G376</f>
        <v>177.95</v>
      </c>
    </row>
    <row r="313" spans="1:13">
      <c r="A313" s="144" t="s">
        <v>5</v>
      </c>
      <c r="B313" s="152" t="s">
        <v>6</v>
      </c>
      <c r="C313" s="154" t="s">
        <v>7</v>
      </c>
      <c r="D313" s="155" t="s">
        <v>82</v>
      </c>
      <c r="E313" s="156">
        <f>SA!L11</f>
        <v>864.41</v>
      </c>
      <c r="F313" s="156">
        <f>SA!M11</f>
        <v>272.13</v>
      </c>
      <c r="G313" s="156">
        <f>SA!N11</f>
        <v>263.16000000000003</v>
      </c>
      <c r="H313" s="173"/>
      <c r="I313" s="142" t="s">
        <v>329</v>
      </c>
      <c r="J313" s="21" t="s">
        <v>330</v>
      </c>
      <c r="K313" s="156">
        <f>E346</f>
        <v>117.79</v>
      </c>
      <c r="L313" s="156">
        <f>F346</f>
        <v>24.25</v>
      </c>
      <c r="M313" s="156">
        <f>G346</f>
        <v>25.16</v>
      </c>
    </row>
    <row r="314" spans="1:13">
      <c r="A314" s="144" t="s">
        <v>8</v>
      </c>
      <c r="B314" s="152" t="s">
        <v>140</v>
      </c>
      <c r="C314" s="154" t="s">
        <v>9</v>
      </c>
      <c r="D314" s="155" t="s">
        <v>83</v>
      </c>
      <c r="E314" s="156">
        <f>SA!L12</f>
        <v>142272.67000000001</v>
      </c>
      <c r="F314" s="156">
        <f>SA!M12</f>
        <v>30022.05</v>
      </c>
      <c r="G314" s="156">
        <f>SA!N12</f>
        <v>35554.160000000003</v>
      </c>
      <c r="H314" s="173"/>
      <c r="I314" s="142" t="s">
        <v>331</v>
      </c>
      <c r="J314" s="21" t="s">
        <v>332</v>
      </c>
      <c r="K314" s="156">
        <f>E348</f>
        <v>647.66</v>
      </c>
      <c r="L314" s="156">
        <f>F348</f>
        <v>146.08000000000001</v>
      </c>
      <c r="M314" s="156">
        <f>G348</f>
        <v>1.78</v>
      </c>
    </row>
    <row r="315" spans="1:13">
      <c r="A315" s="151" t="s">
        <v>10</v>
      </c>
      <c r="B315" s="680" t="s">
        <v>11</v>
      </c>
      <c r="C315" s="154" t="s">
        <v>12</v>
      </c>
      <c r="D315" s="155" t="s">
        <v>84</v>
      </c>
      <c r="E315" s="156">
        <f>SA!L13</f>
        <v>2.5499999999999998</v>
      </c>
      <c r="F315" s="156" t="str">
        <f>SA!M13</f>
        <v/>
      </c>
      <c r="G315" s="156">
        <f>SA!N13</f>
        <v>27.94</v>
      </c>
      <c r="H315" s="173"/>
      <c r="I315" s="142" t="s">
        <v>333</v>
      </c>
      <c r="J315" s="21" t="s">
        <v>334</v>
      </c>
      <c r="K315" s="156">
        <f>E345</f>
        <v>0.37</v>
      </c>
      <c r="L315" s="156">
        <f>F345</f>
        <v>7.24</v>
      </c>
      <c r="M315" s="156" t="str">
        <f>G345</f>
        <v/>
      </c>
    </row>
    <row r="316" spans="1:13">
      <c r="A316" s="158"/>
      <c r="B316" s="681"/>
      <c r="C316" s="154" t="s">
        <v>13</v>
      </c>
      <c r="D316" s="155" t="s">
        <v>85</v>
      </c>
      <c r="E316" s="156" t="str">
        <f>SA!L14</f>
        <v/>
      </c>
      <c r="F316" s="156" t="str">
        <f>SA!M14</f>
        <v/>
      </c>
      <c r="G316" s="156">
        <f>SA!N14</f>
        <v>25.64</v>
      </c>
      <c r="H316" s="173"/>
      <c r="I316" s="142" t="s">
        <v>335</v>
      </c>
      <c r="J316" s="21" t="s">
        <v>336</v>
      </c>
      <c r="K316" s="156" t="str">
        <f>E311</f>
        <v/>
      </c>
      <c r="L316" s="156" t="str">
        <f>F311</f>
        <v/>
      </c>
      <c r="M316" s="156" t="str">
        <f>G311</f>
        <v/>
      </c>
    </row>
    <row r="317" spans="1:13">
      <c r="A317" s="158"/>
      <c r="B317" s="681"/>
      <c r="C317" s="154" t="s">
        <v>14</v>
      </c>
      <c r="D317" s="155" t="s">
        <v>86</v>
      </c>
      <c r="E317" s="156">
        <f>SA!L15</f>
        <v>12.19</v>
      </c>
      <c r="F317" s="156">
        <f>SA!M15</f>
        <v>87.2</v>
      </c>
      <c r="G317" s="156">
        <f>SA!N15</f>
        <v>8.8800000000000008</v>
      </c>
      <c r="H317" s="173"/>
      <c r="I317" s="142" t="s">
        <v>337</v>
      </c>
      <c r="J317" s="21" t="s">
        <v>322</v>
      </c>
      <c r="K317" s="156">
        <f t="shared" ref="K317:M318" si="80">E349</f>
        <v>757.09</v>
      </c>
      <c r="L317" s="156">
        <f t="shared" si="80"/>
        <v>459.59</v>
      </c>
      <c r="M317" s="156">
        <f t="shared" si="80"/>
        <v>689.03</v>
      </c>
    </row>
    <row r="318" spans="1:13">
      <c r="A318" s="158"/>
      <c r="B318" s="681"/>
      <c r="C318" s="154" t="s">
        <v>15</v>
      </c>
      <c r="D318" s="155" t="s">
        <v>87</v>
      </c>
      <c r="E318" s="156">
        <f>SA!L16</f>
        <v>485.64</v>
      </c>
      <c r="F318" s="156">
        <f>SA!M16</f>
        <v>2.8</v>
      </c>
      <c r="G318" s="156" t="str">
        <f>SA!N16</f>
        <v/>
      </c>
      <c r="H318" s="173"/>
      <c r="I318" s="142" t="s">
        <v>338</v>
      </c>
      <c r="J318" s="21" t="s">
        <v>339</v>
      </c>
      <c r="K318" s="156">
        <f t="shared" si="80"/>
        <v>534.73</v>
      </c>
      <c r="L318" s="156">
        <f t="shared" si="80"/>
        <v>1281.8599999999999</v>
      </c>
      <c r="M318" s="156">
        <f t="shared" si="80"/>
        <v>1259.6300000000001</v>
      </c>
    </row>
    <row r="319" spans="1:13">
      <c r="A319" s="158"/>
      <c r="B319" s="681"/>
      <c r="C319" s="154" t="s">
        <v>16</v>
      </c>
      <c r="D319" s="155" t="s">
        <v>88</v>
      </c>
      <c r="E319" s="156">
        <f>SA!L17</f>
        <v>6.09</v>
      </c>
      <c r="F319" s="156">
        <f>SA!M17</f>
        <v>1.62</v>
      </c>
      <c r="G319" s="156" t="str">
        <f>SA!N17</f>
        <v/>
      </c>
      <c r="H319" s="173"/>
      <c r="I319" s="142" t="s">
        <v>340</v>
      </c>
      <c r="J319" s="21" t="s">
        <v>341</v>
      </c>
      <c r="K319" s="156">
        <f>E356</f>
        <v>15.01</v>
      </c>
      <c r="L319" s="156">
        <f>F356</f>
        <v>2.59</v>
      </c>
      <c r="M319" s="156">
        <f>G356</f>
        <v>10.75</v>
      </c>
    </row>
    <row r="320" spans="1:13">
      <c r="A320" s="158"/>
      <c r="B320" s="681"/>
      <c r="C320" s="154" t="s">
        <v>17</v>
      </c>
      <c r="D320" s="155" t="s">
        <v>89</v>
      </c>
      <c r="E320" s="156">
        <f>SA!L18</f>
        <v>0.55000000000000004</v>
      </c>
      <c r="F320" s="156">
        <f>SA!M18</f>
        <v>0.34</v>
      </c>
      <c r="G320" s="156">
        <f>SA!N18</f>
        <v>3.66</v>
      </c>
      <c r="H320" s="173"/>
      <c r="I320" s="142" t="s">
        <v>342</v>
      </c>
      <c r="J320" s="21" t="s">
        <v>343</v>
      </c>
      <c r="K320" s="156">
        <f>E351</f>
        <v>68.56</v>
      </c>
      <c r="L320" s="156">
        <f>F351</f>
        <v>19.38</v>
      </c>
      <c r="M320" s="156">
        <f>G351</f>
        <v>26.2</v>
      </c>
    </row>
    <row r="321" spans="1:13">
      <c r="A321" s="158"/>
      <c r="B321" s="681"/>
      <c r="C321" s="154" t="s">
        <v>18</v>
      </c>
      <c r="D321" s="155" t="s">
        <v>90</v>
      </c>
      <c r="E321" s="156" t="str">
        <f>SA!L19</f>
        <v/>
      </c>
      <c r="F321" s="156" t="str">
        <f>SA!M19</f>
        <v/>
      </c>
      <c r="G321" s="156">
        <f>SA!N19</f>
        <v>0.5</v>
      </c>
      <c r="H321" s="173"/>
      <c r="I321" s="142" t="s">
        <v>344</v>
      </c>
      <c r="J321" s="21" t="s">
        <v>345</v>
      </c>
      <c r="K321" s="156">
        <f t="shared" ref="K321:M322" si="81">E340</f>
        <v>1085.04</v>
      </c>
      <c r="L321" s="156">
        <f t="shared" si="81"/>
        <v>852.37</v>
      </c>
      <c r="M321" s="156">
        <f t="shared" si="81"/>
        <v>1434.64</v>
      </c>
    </row>
    <row r="322" spans="1:13">
      <c r="A322" s="158"/>
      <c r="B322" s="681"/>
      <c r="C322" s="154" t="s">
        <v>19</v>
      </c>
      <c r="D322" s="155" t="s">
        <v>141</v>
      </c>
      <c r="E322" s="156" t="str">
        <f>SA!L20</f>
        <v/>
      </c>
      <c r="F322" s="156" t="str">
        <f>SA!M20</f>
        <v/>
      </c>
      <c r="G322" s="156" t="str">
        <f>SA!N20</f>
        <v/>
      </c>
      <c r="H322" s="173"/>
      <c r="I322" s="142" t="s">
        <v>346</v>
      </c>
      <c r="J322" s="21" t="s">
        <v>347</v>
      </c>
      <c r="K322" s="156">
        <f t="shared" si="81"/>
        <v>141.75</v>
      </c>
      <c r="L322" s="156">
        <f t="shared" si="81"/>
        <v>129.44</v>
      </c>
      <c r="M322" s="156">
        <f t="shared" si="81"/>
        <v>102.94</v>
      </c>
    </row>
    <row r="323" spans="1:13">
      <c r="A323" s="158"/>
      <c r="B323" s="681"/>
      <c r="C323" s="154" t="s">
        <v>142</v>
      </c>
      <c r="D323" s="155" t="s">
        <v>143</v>
      </c>
      <c r="E323" s="156" t="str">
        <f>SA!L21</f>
        <v/>
      </c>
      <c r="F323" s="156">
        <f>SA!M21</f>
        <v>0.28000000000000003</v>
      </c>
      <c r="G323" s="156" t="str">
        <f>SA!N21</f>
        <v/>
      </c>
      <c r="H323" s="173"/>
      <c r="I323" s="142" t="s">
        <v>348</v>
      </c>
      <c r="J323" s="21" t="s">
        <v>349</v>
      </c>
      <c r="K323" s="156">
        <f>E378</f>
        <v>200.41</v>
      </c>
      <c r="L323" s="156">
        <f>F378</f>
        <v>204.74</v>
      </c>
      <c r="M323" s="156">
        <f>G378</f>
        <v>191.86</v>
      </c>
    </row>
    <row r="324" spans="1:13">
      <c r="A324" s="158"/>
      <c r="B324" s="681"/>
      <c r="C324" s="154" t="s">
        <v>20</v>
      </c>
      <c r="D324" s="155" t="s">
        <v>91</v>
      </c>
      <c r="E324" s="156">
        <f>SA!L22</f>
        <v>72.540000000000006</v>
      </c>
      <c r="F324" s="156">
        <f>SA!M22</f>
        <v>10.48</v>
      </c>
      <c r="G324" s="156">
        <f>SA!N22</f>
        <v>17.600000000000001</v>
      </c>
      <c r="H324" s="173"/>
      <c r="I324" s="142" t="s">
        <v>350</v>
      </c>
      <c r="J324" s="21" t="s">
        <v>351</v>
      </c>
      <c r="K324" s="156">
        <f>SUM(E381,E336:E337,E339)</f>
        <v>6.83</v>
      </c>
      <c r="L324" s="156">
        <f t="shared" ref="L324:M324" si="82">SUM(F381,F336:F337,F339)</f>
        <v>0</v>
      </c>
      <c r="M324" s="156">
        <f t="shared" si="82"/>
        <v>2.21</v>
      </c>
    </row>
    <row r="325" spans="1:13">
      <c r="A325" s="158"/>
      <c r="B325" s="681"/>
      <c r="C325" s="154" t="s">
        <v>21</v>
      </c>
      <c r="D325" s="155" t="s">
        <v>144</v>
      </c>
      <c r="E325" s="156" t="str">
        <f>SA!L23</f>
        <v/>
      </c>
      <c r="F325" s="156" t="str">
        <f>SA!M23</f>
        <v/>
      </c>
      <c r="G325" s="156" t="str">
        <f>SA!N23</f>
        <v/>
      </c>
      <c r="H325" s="173"/>
      <c r="I325" s="142" t="s">
        <v>352</v>
      </c>
      <c r="J325" s="21" t="s">
        <v>353</v>
      </c>
      <c r="K325" s="156">
        <f>E379</f>
        <v>10.34</v>
      </c>
      <c r="L325" s="156">
        <f>F379</f>
        <v>10.4</v>
      </c>
      <c r="M325" s="156">
        <f>G379</f>
        <v>9.59</v>
      </c>
    </row>
    <row r="326" spans="1:13">
      <c r="A326" s="158"/>
      <c r="B326" s="681"/>
      <c r="C326" s="154" t="s">
        <v>22</v>
      </c>
      <c r="D326" s="155" t="s">
        <v>92</v>
      </c>
      <c r="E326" s="156">
        <f>SA!L24</f>
        <v>4.24</v>
      </c>
      <c r="F326" s="156">
        <f>SA!M24</f>
        <v>8.76</v>
      </c>
      <c r="G326" s="156">
        <f>SA!N24</f>
        <v>4.88</v>
      </c>
      <c r="H326" s="173"/>
      <c r="I326" s="142" t="s">
        <v>354</v>
      </c>
      <c r="J326" s="21" t="s">
        <v>355</v>
      </c>
      <c r="K326" s="156">
        <f>E310</f>
        <v>32.799999999999997</v>
      </c>
      <c r="L326" s="156">
        <f>F310</f>
        <v>92.8</v>
      </c>
      <c r="M326" s="156">
        <f>G310</f>
        <v>43.42</v>
      </c>
    </row>
    <row r="327" spans="1:13">
      <c r="A327" s="158"/>
      <c r="B327" s="681"/>
      <c r="C327" s="154" t="s">
        <v>23</v>
      </c>
      <c r="D327" s="155" t="s">
        <v>93</v>
      </c>
      <c r="E327" s="156">
        <f>SA!L25</f>
        <v>1234.17</v>
      </c>
      <c r="F327" s="156">
        <f>SA!M25</f>
        <v>15503.86</v>
      </c>
      <c r="G327" s="156">
        <f>SA!N25</f>
        <v>2704.82</v>
      </c>
      <c r="H327" s="173"/>
      <c r="I327" s="142" t="s">
        <v>356</v>
      </c>
      <c r="J327" s="21" t="s">
        <v>357</v>
      </c>
      <c r="K327" s="156">
        <f>SUM(E372,E369:E370,E374)</f>
        <v>96286.229999999981</v>
      </c>
      <c r="L327" s="156">
        <f t="shared" ref="L327:M327" si="83">SUM(F372,F369:F370,F374)</f>
        <v>79497.38</v>
      </c>
      <c r="M327" s="156">
        <f t="shared" si="83"/>
        <v>87185.16</v>
      </c>
    </row>
    <row r="328" spans="1:13">
      <c r="A328" s="158"/>
      <c r="B328" s="681"/>
      <c r="C328" s="154" t="s">
        <v>24</v>
      </c>
      <c r="D328" s="155" t="s">
        <v>94</v>
      </c>
      <c r="E328" s="156">
        <f>SA!L26</f>
        <v>10335.64</v>
      </c>
      <c r="F328" s="156">
        <f>SA!M26</f>
        <v>10089.32</v>
      </c>
      <c r="G328" s="156">
        <f>SA!N26</f>
        <v>25187.7</v>
      </c>
      <c r="H328" s="276" t="s">
        <v>500</v>
      </c>
      <c r="I328" s="143"/>
      <c r="J328" s="67" t="s">
        <v>412</v>
      </c>
      <c r="K328" s="160"/>
      <c r="L328" s="160"/>
      <c r="M328" s="161"/>
    </row>
    <row r="329" spans="1:13">
      <c r="A329" s="158"/>
      <c r="B329" s="681"/>
      <c r="C329" s="154" t="s">
        <v>25</v>
      </c>
      <c r="D329" s="155" t="s">
        <v>145</v>
      </c>
      <c r="E329" s="156" t="str">
        <f>SA!L27</f>
        <v/>
      </c>
      <c r="F329" s="156" t="str">
        <f>SA!M27</f>
        <v/>
      </c>
      <c r="G329" s="156" t="str">
        <f>SA!N27</f>
        <v/>
      </c>
      <c r="H329" s="173"/>
      <c r="I329" s="142" t="s">
        <v>358</v>
      </c>
      <c r="J329" s="22" t="s">
        <v>84</v>
      </c>
      <c r="K329" s="156">
        <f>E315</f>
        <v>2.5499999999999998</v>
      </c>
      <c r="L329" s="156" t="str">
        <f>F315</f>
        <v/>
      </c>
      <c r="M329" s="156">
        <f>G315</f>
        <v>27.94</v>
      </c>
    </row>
    <row r="330" spans="1:13">
      <c r="A330" s="158"/>
      <c r="B330" s="681"/>
      <c r="C330" s="154" t="s">
        <v>146</v>
      </c>
      <c r="D330" s="155" t="s">
        <v>147</v>
      </c>
      <c r="E330" s="156" t="str">
        <f>SA!L28</f>
        <v/>
      </c>
      <c r="F330" s="156" t="str">
        <f>SA!M28</f>
        <v/>
      </c>
      <c r="G330" s="156" t="str">
        <f>SA!N28</f>
        <v/>
      </c>
      <c r="H330" s="173"/>
      <c r="I330" s="142" t="s">
        <v>359</v>
      </c>
      <c r="J330" s="22" t="s">
        <v>90</v>
      </c>
      <c r="K330" s="156" t="str">
        <f>E321</f>
        <v/>
      </c>
      <c r="L330" s="156" t="str">
        <f>F321</f>
        <v/>
      </c>
      <c r="M330" s="156">
        <f>G321</f>
        <v>0.5</v>
      </c>
    </row>
    <row r="331" spans="1:13">
      <c r="A331" s="158"/>
      <c r="B331" s="681"/>
      <c r="C331" s="154" t="s">
        <v>148</v>
      </c>
      <c r="D331" s="155" t="s">
        <v>149</v>
      </c>
      <c r="E331" s="156" t="str">
        <f>SA!L29</f>
        <v/>
      </c>
      <c r="F331" s="156" t="str">
        <f>SA!M29</f>
        <v/>
      </c>
      <c r="G331" s="156" t="str">
        <f>SA!N29</f>
        <v/>
      </c>
      <c r="H331" s="173"/>
      <c r="I331" s="142" t="s">
        <v>360</v>
      </c>
      <c r="J331" s="22" t="s">
        <v>361</v>
      </c>
      <c r="K331" s="156">
        <f>E319</f>
        <v>6.09</v>
      </c>
      <c r="L331" s="156">
        <f>F319</f>
        <v>1.62</v>
      </c>
      <c r="M331" s="156" t="str">
        <f>G319</f>
        <v/>
      </c>
    </row>
    <row r="332" spans="1:13">
      <c r="A332" s="158"/>
      <c r="B332" s="681"/>
      <c r="C332" s="154" t="s">
        <v>26</v>
      </c>
      <c r="D332" s="155" t="s">
        <v>150</v>
      </c>
      <c r="E332" s="156" t="str">
        <f>SA!L30</f>
        <v/>
      </c>
      <c r="F332" s="156" t="str">
        <f>SA!M30</f>
        <v/>
      </c>
      <c r="G332" s="156" t="str">
        <f>SA!N30</f>
        <v/>
      </c>
      <c r="H332" s="173"/>
      <c r="I332" s="142" t="s">
        <v>362</v>
      </c>
      <c r="J332" s="22" t="s">
        <v>91</v>
      </c>
      <c r="K332" s="156">
        <f>E324</f>
        <v>72.540000000000006</v>
      </c>
      <c r="L332" s="156">
        <f>F324</f>
        <v>10.48</v>
      </c>
      <c r="M332" s="156">
        <f>G324</f>
        <v>17.600000000000001</v>
      </c>
    </row>
    <row r="333" spans="1:13">
      <c r="A333" s="158"/>
      <c r="B333" s="681"/>
      <c r="C333" s="154" t="s">
        <v>27</v>
      </c>
      <c r="D333" s="155" t="s">
        <v>95</v>
      </c>
      <c r="E333" s="156">
        <f>SA!L31</f>
        <v>236.83</v>
      </c>
      <c r="F333" s="156">
        <f>SA!M31</f>
        <v>253.43</v>
      </c>
      <c r="G333" s="156">
        <f>SA!N31</f>
        <v>4219.7700000000004</v>
      </c>
      <c r="H333" s="173"/>
      <c r="I333" s="142" t="s">
        <v>363</v>
      </c>
      <c r="J333" s="22" t="s">
        <v>94</v>
      </c>
      <c r="K333" s="156">
        <f>E328</f>
        <v>10335.64</v>
      </c>
      <c r="L333" s="156">
        <f>F328</f>
        <v>10089.32</v>
      </c>
      <c r="M333" s="156">
        <f>G328</f>
        <v>25187.7</v>
      </c>
    </row>
    <row r="334" spans="1:13">
      <c r="A334" s="158"/>
      <c r="B334" s="681"/>
      <c r="C334" s="154" t="s">
        <v>28</v>
      </c>
      <c r="D334" s="155" t="s">
        <v>96</v>
      </c>
      <c r="E334" s="156" t="str">
        <f>SA!L32</f>
        <v/>
      </c>
      <c r="F334" s="156" t="str">
        <f>SA!M32</f>
        <v/>
      </c>
      <c r="G334" s="156" t="str">
        <f>SA!N32</f>
        <v/>
      </c>
      <c r="H334" s="173"/>
      <c r="I334" s="142" t="s">
        <v>364</v>
      </c>
      <c r="J334" s="22" t="s">
        <v>87</v>
      </c>
      <c r="K334" s="156">
        <f>E318</f>
        <v>485.64</v>
      </c>
      <c r="L334" s="156">
        <f>F318</f>
        <v>2.8</v>
      </c>
      <c r="M334" s="156" t="str">
        <f>G318</f>
        <v/>
      </c>
    </row>
    <row r="335" spans="1:13">
      <c r="A335" s="158"/>
      <c r="B335" s="681"/>
      <c r="C335" s="154" t="s">
        <v>29</v>
      </c>
      <c r="D335" s="155" t="s">
        <v>97</v>
      </c>
      <c r="E335" s="156">
        <f>SA!L33</f>
        <v>47.2</v>
      </c>
      <c r="F335" s="156" t="str">
        <f>SA!M33</f>
        <v/>
      </c>
      <c r="G335" s="156" t="str">
        <f>SA!N33</f>
        <v/>
      </c>
      <c r="H335" s="173"/>
      <c r="I335" s="142" t="s">
        <v>365</v>
      </c>
      <c r="J335" s="22" t="s">
        <v>145</v>
      </c>
      <c r="K335" s="156" t="str">
        <f>E329</f>
        <v/>
      </c>
      <c r="L335" s="156" t="str">
        <f>F329</f>
        <v/>
      </c>
      <c r="M335" s="156" t="str">
        <f>G329</f>
        <v/>
      </c>
    </row>
    <row r="336" spans="1:13">
      <c r="A336" s="158"/>
      <c r="B336" s="681"/>
      <c r="C336" s="154" t="s">
        <v>99</v>
      </c>
      <c r="D336" s="155" t="s">
        <v>98</v>
      </c>
      <c r="E336" s="156" t="str">
        <f>SA!L34</f>
        <v/>
      </c>
      <c r="F336" s="156" t="str">
        <f>SA!M34</f>
        <v/>
      </c>
      <c r="G336" s="156">
        <f>SA!N34</f>
        <v>0.33</v>
      </c>
      <c r="H336" s="173"/>
      <c r="I336" s="142" t="s">
        <v>366</v>
      </c>
      <c r="J336" s="22" t="s">
        <v>89</v>
      </c>
      <c r="K336" s="156">
        <f>E320</f>
        <v>0.55000000000000004</v>
      </c>
      <c r="L336" s="156">
        <f>F320</f>
        <v>0.34</v>
      </c>
      <c r="M336" s="156">
        <f>G320</f>
        <v>3.66</v>
      </c>
    </row>
    <row r="337" spans="1:13">
      <c r="A337" s="158"/>
      <c r="B337" s="681"/>
      <c r="C337" s="154" t="s">
        <v>101</v>
      </c>
      <c r="D337" s="155" t="s">
        <v>100</v>
      </c>
      <c r="E337" s="156">
        <f>SA!L35</f>
        <v>3.59</v>
      </c>
      <c r="F337" s="156" t="str">
        <f>SA!M35</f>
        <v/>
      </c>
      <c r="G337" s="156" t="str">
        <f>SA!N35</f>
        <v/>
      </c>
      <c r="H337" s="173"/>
      <c r="I337" s="142" t="s">
        <v>367</v>
      </c>
      <c r="J337" s="22" t="s">
        <v>141</v>
      </c>
      <c r="K337" s="156" t="str">
        <f>E322</f>
        <v/>
      </c>
      <c r="L337" s="156" t="str">
        <f>F322</f>
        <v/>
      </c>
      <c r="M337" s="156" t="str">
        <f>G322</f>
        <v/>
      </c>
    </row>
    <row r="338" spans="1:13">
      <c r="A338" s="159"/>
      <c r="B338" s="682"/>
      <c r="C338" s="154" t="s">
        <v>30</v>
      </c>
      <c r="D338" s="155" t="s">
        <v>151</v>
      </c>
      <c r="E338" s="156" t="str">
        <f>SA!L36</f>
        <v/>
      </c>
      <c r="F338" s="156" t="str">
        <f>SA!M36</f>
        <v/>
      </c>
      <c r="G338" s="156" t="str">
        <f>SA!N36</f>
        <v/>
      </c>
      <c r="H338" s="173"/>
      <c r="I338" s="142" t="s">
        <v>368</v>
      </c>
      <c r="J338" s="22" t="s">
        <v>147</v>
      </c>
      <c r="K338" s="156" t="str">
        <f>E330</f>
        <v/>
      </c>
      <c r="L338" s="156" t="str">
        <f>F330</f>
        <v/>
      </c>
      <c r="M338" s="156" t="str">
        <f>G330</f>
        <v/>
      </c>
    </row>
    <row r="339" spans="1:13">
      <c r="A339" s="151" t="s">
        <v>31</v>
      </c>
      <c r="B339" s="264" t="s">
        <v>32</v>
      </c>
      <c r="C339" s="154" t="s">
        <v>33</v>
      </c>
      <c r="D339" s="155" t="s">
        <v>102</v>
      </c>
      <c r="E339" s="156">
        <f>SA!L37</f>
        <v>3.24</v>
      </c>
      <c r="F339" s="156" t="str">
        <f>SA!M37</f>
        <v/>
      </c>
      <c r="G339" s="156">
        <f>SA!N37</f>
        <v>1.83</v>
      </c>
      <c r="H339" s="173"/>
      <c r="I339" s="142" t="s">
        <v>369</v>
      </c>
      <c r="J339" s="22" t="s">
        <v>86</v>
      </c>
      <c r="K339" s="156">
        <f>E317</f>
        <v>12.19</v>
      </c>
      <c r="L339" s="156">
        <f>F317</f>
        <v>87.2</v>
      </c>
      <c r="M339" s="156">
        <f>G317</f>
        <v>8.8800000000000008</v>
      </c>
    </row>
    <row r="340" spans="1:13">
      <c r="A340" s="151" t="s">
        <v>34</v>
      </c>
      <c r="B340" s="680" t="s">
        <v>152</v>
      </c>
      <c r="C340" s="154" t="s">
        <v>35</v>
      </c>
      <c r="D340" s="155" t="s">
        <v>103</v>
      </c>
      <c r="E340" s="156">
        <f>SA!L38</f>
        <v>1085.04</v>
      </c>
      <c r="F340" s="156">
        <f>SA!M38</f>
        <v>852.37</v>
      </c>
      <c r="G340" s="156">
        <f>SA!N38</f>
        <v>1434.64</v>
      </c>
      <c r="H340" s="173"/>
      <c r="I340" s="142" t="s">
        <v>370</v>
      </c>
      <c r="J340" s="22" t="s">
        <v>143</v>
      </c>
      <c r="K340" s="156" t="str">
        <f>E323</f>
        <v/>
      </c>
      <c r="L340" s="156">
        <f>F323</f>
        <v>0.28000000000000003</v>
      </c>
      <c r="M340" s="156" t="str">
        <f>G323</f>
        <v/>
      </c>
    </row>
    <row r="341" spans="1:13">
      <c r="A341" s="159"/>
      <c r="B341" s="682"/>
      <c r="C341" s="154" t="s">
        <v>105</v>
      </c>
      <c r="D341" s="155" t="s">
        <v>104</v>
      </c>
      <c r="E341" s="156">
        <f>SA!L39</f>
        <v>141.75</v>
      </c>
      <c r="F341" s="156">
        <f>SA!M39</f>
        <v>129.44</v>
      </c>
      <c r="G341" s="156">
        <f>SA!N39</f>
        <v>102.94</v>
      </c>
      <c r="H341" s="173"/>
      <c r="I341" s="142" t="s">
        <v>371</v>
      </c>
      <c r="J341" s="22" t="s">
        <v>93</v>
      </c>
      <c r="K341" s="156">
        <f>E327</f>
        <v>1234.17</v>
      </c>
      <c r="L341" s="156">
        <f>F327</f>
        <v>15503.86</v>
      </c>
      <c r="M341" s="156">
        <f>G327</f>
        <v>2704.82</v>
      </c>
    </row>
    <row r="342" spans="1:13">
      <c r="A342" s="151" t="s">
        <v>37</v>
      </c>
      <c r="B342" s="680" t="s">
        <v>153</v>
      </c>
      <c r="C342" s="154" t="s">
        <v>38</v>
      </c>
      <c r="D342" s="155" t="s">
        <v>106</v>
      </c>
      <c r="E342" s="156">
        <f>SA!L40</f>
        <v>4.9000000000000004</v>
      </c>
      <c r="F342" s="156">
        <f>SA!M40</f>
        <v>1.57</v>
      </c>
      <c r="G342" s="156">
        <f>SA!N40</f>
        <v>2.79</v>
      </c>
      <c r="H342" s="173"/>
      <c r="I342" s="142" t="s">
        <v>372</v>
      </c>
      <c r="J342" s="22" t="s">
        <v>85</v>
      </c>
      <c r="K342" s="156" t="str">
        <f>E316</f>
        <v/>
      </c>
      <c r="L342" s="156" t="str">
        <f>F316</f>
        <v/>
      </c>
      <c r="M342" s="156">
        <f>G316</f>
        <v>25.64</v>
      </c>
    </row>
    <row r="343" spans="1:13">
      <c r="A343" s="158"/>
      <c r="B343" s="681"/>
      <c r="C343" s="154" t="s">
        <v>39</v>
      </c>
      <c r="D343" s="155" t="s">
        <v>107</v>
      </c>
      <c r="E343" s="156">
        <f>SA!L41</f>
        <v>776.62</v>
      </c>
      <c r="F343" s="156">
        <f>SA!M41</f>
        <v>839.08</v>
      </c>
      <c r="G343" s="156">
        <f>SA!N41</f>
        <v>286.52</v>
      </c>
      <c r="H343" s="173"/>
      <c r="I343" s="142" t="s">
        <v>373</v>
      </c>
      <c r="J343" s="22" t="s">
        <v>374</v>
      </c>
      <c r="K343" s="156">
        <f t="shared" ref="K343:M345" si="84">E312</f>
        <v>4.6100000000000003</v>
      </c>
      <c r="L343" s="156">
        <f t="shared" si="84"/>
        <v>6.16</v>
      </c>
      <c r="M343" s="156">
        <f t="shared" si="84"/>
        <v>8.17</v>
      </c>
    </row>
    <row r="344" spans="1:13">
      <c r="A344" s="158"/>
      <c r="B344" s="681"/>
      <c r="C344" s="154" t="s">
        <v>40</v>
      </c>
      <c r="D344" s="155" t="s">
        <v>108</v>
      </c>
      <c r="E344" s="156">
        <f>SA!L42</f>
        <v>57.06</v>
      </c>
      <c r="F344" s="156">
        <f>SA!M42</f>
        <v>71.58</v>
      </c>
      <c r="G344" s="156">
        <f>SA!N42</f>
        <v>51.36</v>
      </c>
      <c r="H344" s="173"/>
      <c r="I344" s="142" t="s">
        <v>375</v>
      </c>
      <c r="J344" s="22" t="s">
        <v>82</v>
      </c>
      <c r="K344" s="156">
        <f t="shared" si="84"/>
        <v>864.41</v>
      </c>
      <c r="L344" s="156">
        <f t="shared" si="84"/>
        <v>272.13</v>
      </c>
      <c r="M344" s="156">
        <f t="shared" si="84"/>
        <v>263.16000000000003</v>
      </c>
    </row>
    <row r="345" spans="1:13">
      <c r="A345" s="159"/>
      <c r="B345" s="682"/>
      <c r="C345" s="154" t="s">
        <v>41</v>
      </c>
      <c r="D345" s="155" t="s">
        <v>109</v>
      </c>
      <c r="E345" s="156">
        <f>SA!L43</f>
        <v>0.37</v>
      </c>
      <c r="F345" s="156">
        <f>SA!M43</f>
        <v>7.24</v>
      </c>
      <c r="G345" s="156" t="str">
        <f>SA!N43</f>
        <v/>
      </c>
      <c r="H345" s="173"/>
      <c r="I345" s="142" t="s">
        <v>376</v>
      </c>
      <c r="J345" s="22" t="s">
        <v>83</v>
      </c>
      <c r="K345" s="156">
        <f t="shared" si="84"/>
        <v>142272.67000000001</v>
      </c>
      <c r="L345" s="156">
        <f t="shared" si="84"/>
        <v>30022.05</v>
      </c>
      <c r="M345" s="156">
        <f t="shared" si="84"/>
        <v>35554.160000000003</v>
      </c>
    </row>
    <row r="346" spans="1:13">
      <c r="A346" s="151" t="s">
        <v>42</v>
      </c>
      <c r="B346" s="680" t="s">
        <v>154</v>
      </c>
      <c r="C346" s="154" t="s">
        <v>43</v>
      </c>
      <c r="D346" s="155" t="s">
        <v>110</v>
      </c>
      <c r="E346" s="156">
        <f>SA!L44</f>
        <v>117.79</v>
      </c>
      <c r="F346" s="156">
        <f>SA!M44</f>
        <v>24.25</v>
      </c>
      <c r="G346" s="156">
        <f>SA!N44</f>
        <v>25.16</v>
      </c>
      <c r="H346" s="173"/>
      <c r="I346" s="142" t="s">
        <v>377</v>
      </c>
      <c r="J346" s="22" t="s">
        <v>378</v>
      </c>
      <c r="K346" s="156">
        <f>E373</f>
        <v>10822.36</v>
      </c>
      <c r="L346" s="156">
        <f>F373</f>
        <v>11974.36</v>
      </c>
      <c r="M346" s="156">
        <f>G373</f>
        <v>9410.4599999999991</v>
      </c>
    </row>
    <row r="347" spans="1:13">
      <c r="A347" s="158"/>
      <c r="B347" s="681"/>
      <c r="C347" s="154" t="s">
        <v>44</v>
      </c>
      <c r="D347" s="155" t="s">
        <v>111</v>
      </c>
      <c r="E347" s="156">
        <f>SA!L45</f>
        <v>46.7</v>
      </c>
      <c r="F347" s="156">
        <f>SA!M45</f>
        <v>22.32</v>
      </c>
      <c r="G347" s="156">
        <f>SA!N45</f>
        <v>38.630000000000003</v>
      </c>
      <c r="H347" s="276" t="str">
        <f>H328</f>
        <v>SA</v>
      </c>
      <c r="I347" s="142" t="s">
        <v>379</v>
      </c>
      <c r="J347" s="22" t="s">
        <v>176</v>
      </c>
      <c r="K347" s="156">
        <f>E347</f>
        <v>46.7</v>
      </c>
      <c r="L347" s="156">
        <f>F347</f>
        <v>22.32</v>
      </c>
      <c r="M347" s="156">
        <f>G347</f>
        <v>38.630000000000003</v>
      </c>
    </row>
    <row r="348" spans="1:13">
      <c r="A348" s="159"/>
      <c r="B348" s="682"/>
      <c r="C348" s="154" t="s">
        <v>45</v>
      </c>
      <c r="D348" s="155" t="s">
        <v>155</v>
      </c>
      <c r="E348" s="156">
        <f>SA!L46</f>
        <v>647.66</v>
      </c>
      <c r="F348" s="156">
        <f>SA!M46</f>
        <v>146.08000000000001</v>
      </c>
      <c r="G348" s="156">
        <f>SA!N46</f>
        <v>1.78</v>
      </c>
      <c r="H348" s="173"/>
      <c r="I348" s="142" t="s">
        <v>380</v>
      </c>
      <c r="J348" s="22" t="s">
        <v>381</v>
      </c>
      <c r="K348" s="156" t="str">
        <f>E361</f>
        <v/>
      </c>
      <c r="L348" s="156" t="str">
        <f>F361</f>
        <v/>
      </c>
      <c r="M348" s="156" t="str">
        <f>G361</f>
        <v/>
      </c>
    </row>
    <row r="349" spans="1:13">
      <c r="A349" s="151" t="s">
        <v>46</v>
      </c>
      <c r="B349" s="680" t="s">
        <v>156</v>
      </c>
      <c r="C349" s="154" t="s">
        <v>47</v>
      </c>
      <c r="D349" s="155" t="s">
        <v>112</v>
      </c>
      <c r="E349" s="156">
        <f>SA!L47</f>
        <v>757.09</v>
      </c>
      <c r="F349" s="156">
        <f>SA!M47</f>
        <v>459.59</v>
      </c>
      <c r="G349" s="156">
        <f>SA!N47</f>
        <v>689.03</v>
      </c>
      <c r="H349" s="173"/>
      <c r="I349" s="142" t="s">
        <v>382</v>
      </c>
      <c r="J349" s="22" t="s">
        <v>383</v>
      </c>
      <c r="K349" s="156" t="str">
        <f>E357</f>
        <v/>
      </c>
      <c r="L349" s="156">
        <f>F357</f>
        <v>0.13</v>
      </c>
      <c r="M349" s="156" t="str">
        <f>G357</f>
        <v/>
      </c>
    </row>
    <row r="350" spans="1:13">
      <c r="A350" s="158"/>
      <c r="B350" s="681"/>
      <c r="C350" s="154" t="s">
        <v>48</v>
      </c>
      <c r="D350" s="155" t="s">
        <v>157</v>
      </c>
      <c r="E350" s="156">
        <f>SA!L48</f>
        <v>534.73</v>
      </c>
      <c r="F350" s="156">
        <f>SA!M48</f>
        <v>1281.8599999999999</v>
      </c>
      <c r="G350" s="156">
        <f>SA!N48</f>
        <v>1259.6300000000001</v>
      </c>
      <c r="H350" s="173"/>
      <c r="I350" s="142" t="s">
        <v>384</v>
      </c>
      <c r="J350" s="22" t="s">
        <v>106</v>
      </c>
      <c r="K350" s="156">
        <f>E342</f>
        <v>4.9000000000000004</v>
      </c>
      <c r="L350" s="156">
        <f>F342</f>
        <v>1.57</v>
      </c>
      <c r="M350" s="156">
        <f>G342</f>
        <v>2.79</v>
      </c>
    </row>
    <row r="351" spans="1:13">
      <c r="A351" s="159"/>
      <c r="B351" s="682"/>
      <c r="C351" s="154" t="s">
        <v>49</v>
      </c>
      <c r="D351" s="155" t="s">
        <v>158</v>
      </c>
      <c r="E351" s="156">
        <f>SA!L49</f>
        <v>68.56</v>
      </c>
      <c r="F351" s="156">
        <f>SA!M49</f>
        <v>19.38</v>
      </c>
      <c r="G351" s="156">
        <f>SA!N49</f>
        <v>26.2</v>
      </c>
      <c r="H351" s="173"/>
      <c r="I351" s="142" t="s">
        <v>385</v>
      </c>
      <c r="J351" s="22" t="s">
        <v>108</v>
      </c>
      <c r="K351" s="156">
        <f>E344</f>
        <v>57.06</v>
      </c>
      <c r="L351" s="156">
        <f>F344</f>
        <v>71.58</v>
      </c>
      <c r="M351" s="156">
        <f>G344</f>
        <v>51.36</v>
      </c>
    </row>
    <row r="352" spans="1:13">
      <c r="A352" s="151" t="s">
        <v>50</v>
      </c>
      <c r="B352" s="680" t="s">
        <v>159</v>
      </c>
      <c r="C352" s="154" t="s">
        <v>51</v>
      </c>
      <c r="D352" s="155" t="s">
        <v>113</v>
      </c>
      <c r="E352" s="208">
        <f>'QA checks'!$AE51*'Gap data'!F$6/1000000</f>
        <v>7664.0070574004494</v>
      </c>
      <c r="F352" s="208">
        <f>'QA checks'!$AE51*'Gap data'!F$7/1000000</f>
        <v>7706.3176607054002</v>
      </c>
      <c r="G352" s="208">
        <f>'QA checks'!$AE51*'Gap data'!F$8/1000000</f>
        <v>7740.3825467877814</v>
      </c>
      <c r="H352" s="173"/>
      <c r="I352" s="142" t="s">
        <v>386</v>
      </c>
      <c r="J352" s="22" t="s">
        <v>107</v>
      </c>
      <c r="K352" s="156">
        <f>E343</f>
        <v>776.62</v>
      </c>
      <c r="L352" s="156">
        <f>F343</f>
        <v>839.08</v>
      </c>
      <c r="M352" s="156">
        <f>G343</f>
        <v>286.52</v>
      </c>
    </row>
    <row r="353" spans="1:13">
      <c r="A353" s="158"/>
      <c r="B353" s="681"/>
      <c r="C353" s="154" t="s">
        <v>115</v>
      </c>
      <c r="D353" s="155" t="s">
        <v>114</v>
      </c>
      <c r="E353" s="208">
        <f>'QA checks'!$AE52*'Gap data'!F$6/1000000</f>
        <v>18932.88625824772</v>
      </c>
      <c r="F353" s="208">
        <f>'QA checks'!$AE52*'Gap data'!F$7/1000000</f>
        <v>19037.408844655954</v>
      </c>
      <c r="G353" s="208">
        <f>'QA checks'!$AE52*'Gap data'!F$8/1000000</f>
        <v>19121.561509021671</v>
      </c>
      <c r="H353" s="173"/>
      <c r="I353" s="142" t="s">
        <v>387</v>
      </c>
      <c r="J353" s="22" t="s">
        <v>388</v>
      </c>
      <c r="K353" s="156" t="str">
        <f t="shared" ref="K353:M354" si="85">E359</f>
        <v/>
      </c>
      <c r="L353" s="156" t="str">
        <f t="shared" si="85"/>
        <v/>
      </c>
      <c r="M353" s="156" t="str">
        <f t="shared" si="85"/>
        <v/>
      </c>
    </row>
    <row r="354" spans="1:13">
      <c r="A354" s="158"/>
      <c r="B354" s="681"/>
      <c r="C354" s="154" t="s">
        <v>52</v>
      </c>
      <c r="D354" s="155" t="s">
        <v>116</v>
      </c>
      <c r="E354" s="156">
        <f>SA!L52</f>
        <v>0</v>
      </c>
      <c r="F354" s="156">
        <f>SA!M52</f>
        <v>0</v>
      </c>
      <c r="G354" s="156">
        <f>SA!N52</f>
        <v>0</v>
      </c>
      <c r="H354" s="173"/>
      <c r="I354" s="142" t="s">
        <v>389</v>
      </c>
      <c r="J354" s="22" t="s">
        <v>390</v>
      </c>
      <c r="K354" s="156" t="str">
        <f t="shared" si="85"/>
        <v/>
      </c>
      <c r="L354" s="156" t="str">
        <f t="shared" si="85"/>
        <v/>
      </c>
      <c r="M354" s="156" t="str">
        <f t="shared" si="85"/>
        <v/>
      </c>
    </row>
    <row r="355" spans="1:13">
      <c r="A355" s="159"/>
      <c r="B355" s="682"/>
      <c r="C355" s="154" t="s">
        <v>118</v>
      </c>
      <c r="D355" s="155" t="s">
        <v>117</v>
      </c>
      <c r="E355" s="156">
        <f>SA!L53</f>
        <v>0.21</v>
      </c>
      <c r="F355" s="156" t="str">
        <f>SA!M53</f>
        <v/>
      </c>
      <c r="G355" s="156" t="str">
        <f>SA!N53</f>
        <v/>
      </c>
      <c r="H355" s="173"/>
      <c r="I355" s="142" t="s">
        <v>391</v>
      </c>
      <c r="J355" s="22" t="s">
        <v>392</v>
      </c>
      <c r="K355" s="156">
        <f>E358</f>
        <v>3.41</v>
      </c>
      <c r="L355" s="156">
        <f>F358</f>
        <v>1.83</v>
      </c>
      <c r="M355" s="156">
        <f>G358</f>
        <v>0.56999999999999995</v>
      </c>
    </row>
    <row r="356" spans="1:13" ht="25.5">
      <c r="A356" s="151" t="s">
        <v>53</v>
      </c>
      <c r="B356" s="680" t="s">
        <v>54</v>
      </c>
      <c r="C356" s="154" t="s">
        <v>55</v>
      </c>
      <c r="D356" s="168" t="s">
        <v>160</v>
      </c>
      <c r="E356" s="156">
        <f>SA!L54</f>
        <v>15.01</v>
      </c>
      <c r="F356" s="156">
        <f>SA!M54</f>
        <v>2.59</v>
      </c>
      <c r="G356" s="156">
        <f>SA!N54</f>
        <v>10.75</v>
      </c>
      <c r="H356" s="173"/>
      <c r="I356" s="143"/>
      <c r="J356" s="67" t="s">
        <v>410</v>
      </c>
      <c r="K356" s="160"/>
      <c r="L356" s="160"/>
      <c r="M356" s="161"/>
    </row>
    <row r="357" spans="1:13">
      <c r="A357" s="158"/>
      <c r="B357" s="681"/>
      <c r="C357" s="154" t="s">
        <v>56</v>
      </c>
      <c r="D357" s="155" t="s">
        <v>161</v>
      </c>
      <c r="E357" s="156" t="str">
        <f>SA!L55</f>
        <v/>
      </c>
      <c r="F357" s="156">
        <f>SA!M55</f>
        <v>0.13</v>
      </c>
      <c r="G357" s="156" t="str">
        <f>SA!N55</f>
        <v/>
      </c>
      <c r="H357" s="173"/>
      <c r="I357" s="142" t="s">
        <v>393</v>
      </c>
      <c r="J357" s="22" t="s">
        <v>394</v>
      </c>
      <c r="K357" s="208">
        <f>'Gap data'!$B$18*'Gap data'!F6</f>
        <v>475979.16598800523</v>
      </c>
      <c r="L357" s="208">
        <f>'Gap data'!$B$18*'Gap data'!F7</f>
        <v>478606.89917284012</v>
      </c>
      <c r="M357" s="208">
        <f>'Gap data'!$B$18*'Gap data'!F8</f>
        <v>480722.52562588622</v>
      </c>
    </row>
    <row r="358" spans="1:13">
      <c r="A358" s="158"/>
      <c r="B358" s="681"/>
      <c r="C358" s="154" t="s">
        <v>57</v>
      </c>
      <c r="D358" s="155" t="s">
        <v>162</v>
      </c>
      <c r="E358" s="156">
        <f>SA!L56</f>
        <v>3.41</v>
      </c>
      <c r="F358" s="156">
        <f>SA!M56</f>
        <v>1.83</v>
      </c>
      <c r="G358" s="156">
        <f>SA!N56</f>
        <v>0.56999999999999995</v>
      </c>
      <c r="H358" s="173"/>
      <c r="I358" s="142" t="s">
        <v>395</v>
      </c>
      <c r="J358" s="22" t="s">
        <v>396</v>
      </c>
      <c r="K358" s="284">
        <v>0</v>
      </c>
      <c r="L358" s="284">
        <v>0</v>
      </c>
      <c r="M358" s="284">
        <v>0</v>
      </c>
    </row>
    <row r="359" spans="1:13">
      <c r="A359" s="158"/>
      <c r="B359" s="681"/>
      <c r="C359" s="154" t="s">
        <v>120</v>
      </c>
      <c r="D359" s="155" t="s">
        <v>119</v>
      </c>
      <c r="E359" s="156" t="str">
        <f>SA!L57</f>
        <v/>
      </c>
      <c r="F359" s="156" t="str">
        <f>SA!M57</f>
        <v/>
      </c>
      <c r="G359" s="156" t="str">
        <f>SA!N57</f>
        <v/>
      </c>
      <c r="H359" s="173"/>
      <c r="I359" s="76"/>
      <c r="J359" s="169" t="s">
        <v>413</v>
      </c>
      <c r="K359" s="170"/>
      <c r="L359" s="170"/>
      <c r="M359" s="171"/>
    </row>
    <row r="360" spans="1:13">
      <c r="A360" s="158"/>
      <c r="B360" s="681"/>
      <c r="C360" s="154" t="s">
        <v>122</v>
      </c>
      <c r="D360" s="155" t="s">
        <v>121</v>
      </c>
      <c r="E360" s="156" t="str">
        <f>SA!L58</f>
        <v/>
      </c>
      <c r="F360" s="156" t="str">
        <f>SA!M58</f>
        <v/>
      </c>
      <c r="G360" s="156" t="str">
        <f>SA!N58</f>
        <v/>
      </c>
      <c r="H360" s="173"/>
      <c r="I360" s="144">
        <v>1</v>
      </c>
      <c r="J360" s="155" t="s">
        <v>397</v>
      </c>
      <c r="K360" s="156">
        <f>SUM(E325:E326,E331:E332)</f>
        <v>4.24</v>
      </c>
      <c r="L360" s="156">
        <f t="shared" ref="L360:M360" si="86">SUM(F325:F326,F331:F332)</f>
        <v>8.76</v>
      </c>
      <c r="M360" s="156">
        <f t="shared" si="86"/>
        <v>4.88</v>
      </c>
    </row>
    <row r="361" spans="1:13">
      <c r="A361" s="158"/>
      <c r="B361" s="681"/>
      <c r="C361" s="154" t="s">
        <v>124</v>
      </c>
      <c r="D361" s="155" t="s">
        <v>123</v>
      </c>
      <c r="E361" s="156" t="str">
        <f>SA!L59</f>
        <v/>
      </c>
      <c r="F361" s="156" t="str">
        <f>SA!M59</f>
        <v/>
      </c>
      <c r="G361" s="156" t="str">
        <f>SA!N59</f>
        <v/>
      </c>
      <c r="H361" s="173"/>
      <c r="I361" s="144">
        <v>2</v>
      </c>
      <c r="J361" s="155" t="s">
        <v>398</v>
      </c>
      <c r="K361" s="156">
        <f>SUM(E333:E335,E338)</f>
        <v>284.03000000000003</v>
      </c>
      <c r="L361" s="156">
        <f t="shared" ref="L361:M361" si="87">SUM(F333:F335,F338)</f>
        <v>253.43</v>
      </c>
      <c r="M361" s="156">
        <f t="shared" si="87"/>
        <v>4219.7700000000004</v>
      </c>
    </row>
    <row r="362" spans="1:13">
      <c r="A362" s="158"/>
      <c r="B362" s="681"/>
      <c r="C362" s="154" t="s">
        <v>58</v>
      </c>
      <c r="D362" s="155" t="s">
        <v>136</v>
      </c>
      <c r="E362" s="156" t="str">
        <f>SA!L60</f>
        <v/>
      </c>
      <c r="F362" s="156" t="str">
        <f>SA!M60</f>
        <v/>
      </c>
      <c r="G362" s="156">
        <f>SA!N60</f>
        <v>2.44</v>
      </c>
      <c r="H362" s="173"/>
      <c r="I362" s="144">
        <v>3</v>
      </c>
      <c r="J362" s="155" t="s">
        <v>323</v>
      </c>
      <c r="K362" s="156">
        <f>SUM(E362:E365)</f>
        <v>16.100000000000001</v>
      </c>
      <c r="L362" s="156">
        <f t="shared" ref="L362:M362" si="88">SUM(F362:F365)</f>
        <v>12.74</v>
      </c>
      <c r="M362" s="156">
        <f t="shared" si="88"/>
        <v>2428.3000000000002</v>
      </c>
    </row>
    <row r="363" spans="1:13">
      <c r="A363" s="158"/>
      <c r="B363" s="681"/>
      <c r="C363" s="154" t="s">
        <v>59</v>
      </c>
      <c r="D363" s="155" t="s">
        <v>125</v>
      </c>
      <c r="E363" s="156">
        <f>SA!L61</f>
        <v>5.5</v>
      </c>
      <c r="F363" s="156" t="str">
        <f>SA!M61</f>
        <v/>
      </c>
      <c r="G363" s="156">
        <f>SA!N61</f>
        <v>2402.37</v>
      </c>
      <c r="H363" s="173"/>
      <c r="I363" s="144">
        <v>4</v>
      </c>
      <c r="J363" s="155" t="s">
        <v>159</v>
      </c>
      <c r="K363" s="156">
        <f>SUM(E352:E355)</f>
        <v>26597.103315648168</v>
      </c>
      <c r="L363" s="156">
        <f t="shared" ref="L363:M363" si="89">SUM(F352:F355)</f>
        <v>26743.726505361356</v>
      </c>
      <c r="M363" s="156">
        <f t="shared" si="89"/>
        <v>26861.94405580945</v>
      </c>
    </row>
    <row r="364" spans="1:13" ht="25.5">
      <c r="A364" s="158"/>
      <c r="B364" s="681"/>
      <c r="C364" s="154" t="s">
        <v>60</v>
      </c>
      <c r="D364" s="168" t="s">
        <v>163</v>
      </c>
      <c r="E364" s="156">
        <f>SA!L62</f>
        <v>1.62</v>
      </c>
      <c r="F364" s="156">
        <f>SA!M62</f>
        <v>12.74</v>
      </c>
      <c r="G364" s="156">
        <f>SA!N62</f>
        <v>6.63</v>
      </c>
      <c r="H364" s="173"/>
      <c r="I364" s="144">
        <v>5</v>
      </c>
      <c r="J364" s="165" t="s">
        <v>399</v>
      </c>
      <c r="K364" s="156">
        <f t="shared" ref="K364:M365" si="90">E366</f>
        <v>176.5</v>
      </c>
      <c r="L364" s="156">
        <f t="shared" si="90"/>
        <v>194.71</v>
      </c>
      <c r="M364" s="156">
        <f t="shared" si="90"/>
        <v>195.19</v>
      </c>
    </row>
    <row r="365" spans="1:13">
      <c r="A365" s="159"/>
      <c r="B365" s="682"/>
      <c r="C365" s="154" t="s">
        <v>61</v>
      </c>
      <c r="D365" s="155" t="s">
        <v>126</v>
      </c>
      <c r="E365" s="156">
        <f>SA!L63</f>
        <v>8.98</v>
      </c>
      <c r="F365" s="156" t="str">
        <f>SA!M63</f>
        <v/>
      </c>
      <c r="G365" s="156">
        <f>SA!N63</f>
        <v>16.86</v>
      </c>
      <c r="H365" s="173"/>
      <c r="I365" s="62">
        <v>6</v>
      </c>
      <c r="J365" s="320" t="s">
        <v>559</v>
      </c>
      <c r="K365" s="520">
        <f t="shared" si="90"/>
        <v>164598.79999999999</v>
      </c>
      <c r="L365" s="520">
        <f t="shared" si="90"/>
        <v>295709.45</v>
      </c>
      <c r="M365" s="520">
        <f t="shared" si="90"/>
        <v>143752.17000000001</v>
      </c>
    </row>
    <row r="366" spans="1:13">
      <c r="A366" s="151" t="s">
        <v>62</v>
      </c>
      <c r="B366" s="680" t="s">
        <v>164</v>
      </c>
      <c r="C366" s="154" t="s">
        <v>63</v>
      </c>
      <c r="D366" s="155" t="s">
        <v>165</v>
      </c>
      <c r="E366" s="156">
        <f>SA!L64</f>
        <v>176.5</v>
      </c>
      <c r="F366" s="156">
        <f>SA!M64</f>
        <v>194.71</v>
      </c>
      <c r="G366" s="156">
        <f>SA!N64</f>
        <v>195.19</v>
      </c>
      <c r="I366" s="62">
        <v>7</v>
      </c>
      <c r="J366" s="320" t="s">
        <v>560</v>
      </c>
      <c r="K366" s="520">
        <f>SUM(E368,E371)</f>
        <v>241.87</v>
      </c>
      <c r="L366" s="520">
        <f>SUM(F368,F371)</f>
        <v>262.7</v>
      </c>
      <c r="M366" s="520">
        <f>SUM(G368,G371)</f>
        <v>183.88</v>
      </c>
    </row>
    <row r="367" spans="1:13">
      <c r="A367" s="158"/>
      <c r="B367" s="681"/>
      <c r="C367" s="154" t="s">
        <v>64</v>
      </c>
      <c r="D367" s="155" t="s">
        <v>127</v>
      </c>
      <c r="E367" s="156">
        <f>SA!L65</f>
        <v>164598.79999999999</v>
      </c>
      <c r="F367" s="156">
        <f>SA!M65</f>
        <v>295709.45</v>
      </c>
      <c r="G367" s="156">
        <f>SA!N65</f>
        <v>143752.17000000001</v>
      </c>
      <c r="H367" s="276" t="str">
        <f>H347</f>
        <v>SA</v>
      </c>
      <c r="I367" s="144">
        <v>8</v>
      </c>
      <c r="J367" s="155" t="s">
        <v>133</v>
      </c>
      <c r="K367" s="156">
        <f>E380</f>
        <v>14392.688</v>
      </c>
      <c r="L367" s="156">
        <f>F380</f>
        <v>14392.688</v>
      </c>
      <c r="M367" s="156">
        <f>G380</f>
        <v>42056.375999999997</v>
      </c>
    </row>
    <row r="368" spans="1:13">
      <c r="A368" s="158"/>
      <c r="B368" s="681"/>
      <c r="C368" s="154" t="s">
        <v>65</v>
      </c>
      <c r="D368" s="155" t="s">
        <v>166</v>
      </c>
      <c r="E368" s="156">
        <f>SA!L66</f>
        <v>27</v>
      </c>
      <c r="F368" s="156">
        <f>SA!M66</f>
        <v>3.68</v>
      </c>
      <c r="G368" s="156">
        <f>SA!N66</f>
        <v>7.0000000000000007E-2</v>
      </c>
      <c r="H368" s="40"/>
      <c r="I368" s="230"/>
      <c r="J368" s="230"/>
      <c r="K368" s="230"/>
      <c r="L368" s="230"/>
      <c r="M368" s="230"/>
    </row>
    <row r="369" spans="1:13">
      <c r="A369" s="158"/>
      <c r="B369" s="681"/>
      <c r="C369" s="154" t="s">
        <v>66</v>
      </c>
      <c r="D369" s="155" t="s">
        <v>173</v>
      </c>
      <c r="E369" s="156">
        <f>SA!L67</f>
        <v>256.7</v>
      </c>
      <c r="F369" s="156">
        <f>SA!M67</f>
        <v>230.65</v>
      </c>
      <c r="G369" s="156">
        <f>SA!N67</f>
        <v>265.12</v>
      </c>
      <c r="H369" s="40"/>
      <c r="I369" s="230"/>
      <c r="J369" s="230"/>
      <c r="K369" s="230"/>
      <c r="L369" s="230"/>
      <c r="M369" s="230"/>
    </row>
    <row r="370" spans="1:13">
      <c r="A370" s="158"/>
      <c r="B370" s="681"/>
      <c r="C370" s="154" t="s">
        <v>67</v>
      </c>
      <c r="D370" s="155" t="s">
        <v>174</v>
      </c>
      <c r="E370" s="156">
        <f>SA!L68</f>
        <v>45.2</v>
      </c>
      <c r="F370" s="156">
        <f>SA!M68</f>
        <v>11.19</v>
      </c>
      <c r="G370" s="156">
        <f>SA!N68</f>
        <v>65.069999999999993</v>
      </c>
      <c r="H370" s="40"/>
      <c r="I370" s="230"/>
      <c r="J370" s="230"/>
      <c r="K370" s="230"/>
      <c r="L370" s="230"/>
      <c r="M370" s="230"/>
    </row>
    <row r="371" spans="1:13">
      <c r="A371" s="158"/>
      <c r="B371" s="681"/>
      <c r="C371" s="154" t="s">
        <v>68</v>
      </c>
      <c r="D371" s="155" t="s">
        <v>175</v>
      </c>
      <c r="E371" s="156">
        <f>SA!L69</f>
        <v>214.87</v>
      </c>
      <c r="F371" s="156">
        <f>SA!M69</f>
        <v>259.02</v>
      </c>
      <c r="G371" s="156">
        <f>SA!N69</f>
        <v>183.81</v>
      </c>
      <c r="H371" s="40"/>
      <c r="I371" s="230"/>
      <c r="J371" s="230"/>
      <c r="K371" s="230"/>
      <c r="L371" s="230"/>
      <c r="M371" s="230"/>
    </row>
    <row r="372" spans="1:13">
      <c r="A372" s="158"/>
      <c r="B372" s="681"/>
      <c r="C372" s="154" t="s">
        <v>128</v>
      </c>
      <c r="D372" s="155" t="s">
        <v>167</v>
      </c>
      <c r="E372" s="208">
        <f>SA!L70+'Gap data'!$F$31</f>
        <v>95973.489999999991</v>
      </c>
      <c r="F372" s="208">
        <f>SA!M70+'Gap data'!$F$31</f>
        <v>79239.66</v>
      </c>
      <c r="G372" s="208">
        <f>SA!N70+'Gap data'!$F$31</f>
        <v>86844.83</v>
      </c>
      <c r="H372" s="40"/>
      <c r="I372" s="230"/>
      <c r="J372" s="230"/>
      <c r="K372" s="230"/>
      <c r="L372" s="230"/>
      <c r="M372" s="230"/>
    </row>
    <row r="373" spans="1:13">
      <c r="A373" s="158"/>
      <c r="B373" s="681"/>
      <c r="C373" s="154" t="s">
        <v>69</v>
      </c>
      <c r="D373" s="155" t="s">
        <v>129</v>
      </c>
      <c r="E373" s="156">
        <f>SA!L71</f>
        <v>10822.36</v>
      </c>
      <c r="F373" s="156">
        <f>SA!M71</f>
        <v>11974.36</v>
      </c>
      <c r="G373" s="156">
        <f>SA!N71</f>
        <v>9410.4599999999991</v>
      </c>
      <c r="H373" s="40"/>
      <c r="I373" s="230"/>
      <c r="J373" s="230"/>
      <c r="K373" s="230"/>
      <c r="L373" s="230"/>
      <c r="M373" s="230"/>
    </row>
    <row r="374" spans="1:13">
      <c r="A374" s="159"/>
      <c r="B374" s="682"/>
      <c r="C374" s="154" t="s">
        <v>70</v>
      </c>
      <c r="D374" s="155" t="s">
        <v>168</v>
      </c>
      <c r="E374" s="156">
        <f>SA!L72</f>
        <v>10.84</v>
      </c>
      <c r="F374" s="156">
        <f>SA!M72</f>
        <v>15.88</v>
      </c>
      <c r="G374" s="156">
        <f>SA!N72</f>
        <v>10.14</v>
      </c>
      <c r="H374" s="40"/>
      <c r="I374" s="230"/>
      <c r="J374" s="230"/>
      <c r="K374" s="230"/>
      <c r="L374" s="230"/>
      <c r="M374" s="230"/>
    </row>
    <row r="375" spans="1:13">
      <c r="A375" s="151" t="s">
        <v>71</v>
      </c>
      <c r="B375" s="680" t="s">
        <v>169</v>
      </c>
      <c r="C375" s="154" t="s">
        <v>72</v>
      </c>
      <c r="D375" s="155" t="s">
        <v>170</v>
      </c>
      <c r="E375" s="156">
        <f>SA!L73</f>
        <v>3122.74</v>
      </c>
      <c r="F375" s="156">
        <f>SA!M73</f>
        <v>3227.11</v>
      </c>
      <c r="G375" s="156">
        <f>SA!N73</f>
        <v>3248.2</v>
      </c>
      <c r="H375" s="40"/>
      <c r="I375" s="230"/>
      <c r="J375" s="230"/>
      <c r="K375" s="230"/>
      <c r="L375" s="230"/>
      <c r="M375" s="230"/>
    </row>
    <row r="376" spans="1:13">
      <c r="A376" s="158"/>
      <c r="B376" s="681"/>
      <c r="C376" s="154" t="s">
        <v>73</v>
      </c>
      <c r="D376" s="155" t="s">
        <v>130</v>
      </c>
      <c r="E376" s="156">
        <f>SA!L74</f>
        <v>192.02</v>
      </c>
      <c r="F376" s="156">
        <f>SA!M74</f>
        <v>147.68</v>
      </c>
      <c r="G376" s="156">
        <f>SA!N74</f>
        <v>177.95</v>
      </c>
      <c r="H376" s="40"/>
      <c r="I376" s="230"/>
      <c r="J376" s="230"/>
      <c r="K376" s="230"/>
      <c r="L376" s="230"/>
      <c r="M376" s="230"/>
    </row>
    <row r="377" spans="1:13">
      <c r="A377" s="159"/>
      <c r="B377" s="682"/>
      <c r="C377" s="154" t="s">
        <v>74</v>
      </c>
      <c r="D377" s="155" t="s">
        <v>131</v>
      </c>
      <c r="E377" s="156">
        <f>SA!L75</f>
        <v>1.22</v>
      </c>
      <c r="F377" s="156" t="str">
        <f>SA!M75</f>
        <v/>
      </c>
      <c r="G377" s="156">
        <f>SA!N75</f>
        <v>0.06</v>
      </c>
      <c r="H377" s="40"/>
      <c r="I377" s="230"/>
      <c r="J377" s="230"/>
      <c r="K377" s="230"/>
      <c r="L377" s="230"/>
      <c r="M377" s="230"/>
    </row>
    <row r="378" spans="1:13" ht="38.25">
      <c r="A378" s="151" t="s">
        <v>75</v>
      </c>
      <c r="B378" s="680" t="s">
        <v>76</v>
      </c>
      <c r="C378" s="154" t="s">
        <v>77</v>
      </c>
      <c r="D378" s="168" t="s">
        <v>171</v>
      </c>
      <c r="E378" s="156">
        <f>SA!L76</f>
        <v>200.41</v>
      </c>
      <c r="F378" s="156">
        <f>SA!M76</f>
        <v>204.74</v>
      </c>
      <c r="G378" s="156">
        <f>SA!N76</f>
        <v>191.86</v>
      </c>
      <c r="H378" s="40"/>
      <c r="I378" s="230"/>
      <c r="J378" s="230"/>
      <c r="K378" s="230"/>
      <c r="L378" s="230"/>
      <c r="M378" s="230"/>
    </row>
    <row r="379" spans="1:13">
      <c r="A379" s="158"/>
      <c r="B379" s="681"/>
      <c r="C379" s="154" t="s">
        <v>78</v>
      </c>
      <c r="D379" s="155" t="s">
        <v>132</v>
      </c>
      <c r="E379" s="156">
        <f>SA!L77</f>
        <v>10.34</v>
      </c>
      <c r="F379" s="156">
        <f>SA!M77</f>
        <v>10.4</v>
      </c>
      <c r="G379" s="156">
        <f>SA!N77</f>
        <v>9.59</v>
      </c>
      <c r="H379" s="40"/>
      <c r="I379" s="230"/>
      <c r="J379" s="230"/>
      <c r="K379" s="230"/>
      <c r="L379" s="230"/>
      <c r="M379" s="230"/>
    </row>
    <row r="380" spans="1:13">
      <c r="A380" s="158"/>
      <c r="B380" s="681"/>
      <c r="C380" s="154" t="s">
        <v>134</v>
      </c>
      <c r="D380" s="155" t="s">
        <v>133</v>
      </c>
      <c r="E380" s="208">
        <f>'Gap data'!$F$28</f>
        <v>14392.688</v>
      </c>
      <c r="F380" s="208">
        <f>'Gap data'!$F$28</f>
        <v>14392.688</v>
      </c>
      <c r="G380" s="208">
        <f>'Gap data'!H28</f>
        <v>42056.375999999997</v>
      </c>
      <c r="H380" s="40"/>
      <c r="I380" s="230"/>
      <c r="J380" s="230"/>
      <c r="K380" s="230"/>
      <c r="L380" s="230"/>
      <c r="M380" s="230"/>
    </row>
    <row r="381" spans="1:13">
      <c r="A381" s="159"/>
      <c r="B381" s="682"/>
      <c r="C381" s="154" t="s">
        <v>172</v>
      </c>
      <c r="D381" s="155" t="s">
        <v>135</v>
      </c>
      <c r="E381" s="156" t="str">
        <f>SA!L79</f>
        <v/>
      </c>
      <c r="F381" s="156" t="str">
        <f>SA!M79</f>
        <v/>
      </c>
      <c r="G381" s="156">
        <f>SA!N79</f>
        <v>0.05</v>
      </c>
      <c r="H381" s="40"/>
      <c r="I381" s="230"/>
      <c r="J381" s="230"/>
      <c r="K381" s="230"/>
      <c r="L381" s="230"/>
      <c r="M381" s="230"/>
    </row>
    <row r="382" spans="1:13">
      <c r="H382" s="40"/>
      <c r="I382" s="230"/>
      <c r="J382" s="230"/>
      <c r="K382" s="230"/>
      <c r="L382" s="230"/>
      <c r="M382" s="230"/>
    </row>
    <row r="383" spans="1:13" s="275" customFormat="1" ht="15.75">
      <c r="A383" s="275" t="s">
        <v>767</v>
      </c>
      <c r="I383" s="275" t="str">
        <f>A383</f>
        <v>Adjusted Tas data</v>
      </c>
    </row>
    <row r="384" spans="1:13">
      <c r="H384" s="150"/>
    </row>
    <row r="385" spans="1:13">
      <c r="A385" s="151" t="s">
        <v>3</v>
      </c>
      <c r="B385" s="680" t="s">
        <v>137</v>
      </c>
      <c r="C385" s="154" t="s">
        <v>4</v>
      </c>
      <c r="D385" s="155" t="s">
        <v>79</v>
      </c>
      <c r="E385" s="156"/>
      <c r="F385" s="156" t="str">
        <f>G385</f>
        <v/>
      </c>
      <c r="G385" s="156" t="str">
        <f>TAS!N8</f>
        <v/>
      </c>
      <c r="H385" s="173"/>
      <c r="I385" s="142" t="s">
        <v>324</v>
      </c>
      <c r="J385" s="21" t="s">
        <v>325</v>
      </c>
      <c r="K385" s="156"/>
      <c r="L385" s="156">
        <f>F450</f>
        <v>3</v>
      </c>
      <c r="M385" s="156">
        <f>G450</f>
        <v>3</v>
      </c>
    </row>
    <row r="386" spans="1:13">
      <c r="A386" s="158"/>
      <c r="B386" s="681"/>
      <c r="C386" s="154" t="s">
        <v>138</v>
      </c>
      <c r="D386" s="155" t="s">
        <v>139</v>
      </c>
      <c r="E386" s="156"/>
      <c r="F386" s="156" t="str">
        <f t="shared" ref="F386:F428" si="91">G386</f>
        <v/>
      </c>
      <c r="G386" s="156" t="str">
        <f>TAS!N9</f>
        <v/>
      </c>
      <c r="H386" s="173"/>
      <c r="I386" s="142" t="s">
        <v>326</v>
      </c>
      <c r="J386" s="21" t="s">
        <v>327</v>
      </c>
      <c r="K386" s="156"/>
      <c r="L386" s="156" t="str">
        <f>F452</f>
        <v/>
      </c>
      <c r="M386" s="156" t="str">
        <f>G452</f>
        <v/>
      </c>
    </row>
    <row r="387" spans="1:13">
      <c r="A387" s="159"/>
      <c r="B387" s="682"/>
      <c r="C387" s="154" t="s">
        <v>81</v>
      </c>
      <c r="D387" s="155" t="s">
        <v>80</v>
      </c>
      <c r="E387" s="156"/>
      <c r="F387" s="156" t="str">
        <f t="shared" si="91"/>
        <v/>
      </c>
      <c r="G387" s="156" t="str">
        <f>TAS!N10</f>
        <v/>
      </c>
      <c r="H387" s="173"/>
      <c r="I387" s="142" t="s">
        <v>328</v>
      </c>
      <c r="J387" s="21" t="s">
        <v>130</v>
      </c>
      <c r="K387" s="156"/>
      <c r="L387" s="156">
        <f>F451</f>
        <v>13.190999999999999</v>
      </c>
      <c r="M387" s="156">
        <f>G451</f>
        <v>13.190999999999999</v>
      </c>
    </row>
    <row r="388" spans="1:13">
      <c r="A388" s="144" t="s">
        <v>5</v>
      </c>
      <c r="B388" s="152" t="s">
        <v>6</v>
      </c>
      <c r="C388" s="154" t="s">
        <v>7</v>
      </c>
      <c r="D388" s="155" t="s">
        <v>82</v>
      </c>
      <c r="E388" s="156"/>
      <c r="F388" s="208">
        <f t="shared" si="91"/>
        <v>20.324999999999999</v>
      </c>
      <c r="G388" s="156">
        <f>TAS!N11</f>
        <v>20.324999999999999</v>
      </c>
      <c r="H388" s="173"/>
      <c r="I388" s="142" t="s">
        <v>329</v>
      </c>
      <c r="J388" s="21" t="s">
        <v>330</v>
      </c>
      <c r="K388" s="156"/>
      <c r="L388" s="156" t="str">
        <f>F421</f>
        <v/>
      </c>
      <c r="M388" s="156" t="str">
        <f>G421</f>
        <v/>
      </c>
    </row>
    <row r="389" spans="1:13">
      <c r="A389" s="144" t="s">
        <v>8</v>
      </c>
      <c r="B389" s="152" t="s">
        <v>140</v>
      </c>
      <c r="C389" s="154" t="s">
        <v>9</v>
      </c>
      <c r="D389" s="155" t="s">
        <v>83</v>
      </c>
      <c r="E389" s="156"/>
      <c r="F389" s="208">
        <f t="shared" si="91"/>
        <v>0.6</v>
      </c>
      <c r="G389" s="156">
        <f>TAS!N12</f>
        <v>0.6</v>
      </c>
      <c r="H389" s="173"/>
      <c r="I389" s="142" t="s">
        <v>331</v>
      </c>
      <c r="J389" s="21" t="s">
        <v>332</v>
      </c>
      <c r="K389" s="156"/>
      <c r="L389" s="156" t="str">
        <f>F423</f>
        <v/>
      </c>
      <c r="M389" s="156" t="str">
        <f>G423</f>
        <v/>
      </c>
    </row>
    <row r="390" spans="1:13">
      <c r="A390" s="151" t="s">
        <v>10</v>
      </c>
      <c r="B390" s="680" t="s">
        <v>11</v>
      </c>
      <c r="C390" s="154" t="s">
        <v>12</v>
      </c>
      <c r="D390" s="155" t="s">
        <v>84</v>
      </c>
      <c r="E390" s="156"/>
      <c r="F390" s="156" t="str">
        <f t="shared" si="91"/>
        <v/>
      </c>
      <c r="G390" s="156" t="str">
        <f>TAS!N13</f>
        <v/>
      </c>
      <c r="H390" s="173"/>
      <c r="I390" s="142" t="s">
        <v>333</v>
      </c>
      <c r="J390" s="21" t="s">
        <v>334</v>
      </c>
      <c r="K390" s="156"/>
      <c r="L390" s="156">
        <f>F420</f>
        <v>21.631</v>
      </c>
      <c r="M390" s="156">
        <f>G420</f>
        <v>21.631</v>
      </c>
    </row>
    <row r="391" spans="1:13">
      <c r="A391" s="158"/>
      <c r="B391" s="681"/>
      <c r="C391" s="154" t="s">
        <v>13</v>
      </c>
      <c r="D391" s="155" t="s">
        <v>85</v>
      </c>
      <c r="E391" s="156"/>
      <c r="F391" s="156" t="str">
        <f t="shared" si="91"/>
        <v/>
      </c>
      <c r="G391" s="156" t="str">
        <f>TAS!N14</f>
        <v/>
      </c>
      <c r="H391" s="173"/>
      <c r="I391" s="142" t="s">
        <v>335</v>
      </c>
      <c r="J391" s="21" t="s">
        <v>336</v>
      </c>
      <c r="K391" s="156"/>
      <c r="L391" s="156" t="str">
        <f>F386</f>
        <v/>
      </c>
      <c r="M391" s="156" t="str">
        <f>G386</f>
        <v/>
      </c>
    </row>
    <row r="392" spans="1:13">
      <c r="A392" s="158"/>
      <c r="B392" s="681"/>
      <c r="C392" s="154" t="s">
        <v>14</v>
      </c>
      <c r="D392" s="155" t="s">
        <v>86</v>
      </c>
      <c r="E392" s="156"/>
      <c r="F392" s="208">
        <f t="shared" si="91"/>
        <v>1.55E-2</v>
      </c>
      <c r="G392" s="156">
        <f>TAS!N15</f>
        <v>1.55E-2</v>
      </c>
      <c r="H392" s="173"/>
      <c r="I392" s="142" t="s">
        <v>337</v>
      </c>
      <c r="J392" s="21" t="s">
        <v>322</v>
      </c>
      <c r="K392" s="156"/>
      <c r="L392" s="156" t="str">
        <f t="shared" ref="L392:L393" si="92">F424</f>
        <v/>
      </c>
      <c r="M392" s="156" t="str">
        <f t="shared" ref="M392:M393" si="93">G424</f>
        <v/>
      </c>
    </row>
    <row r="393" spans="1:13">
      <c r="A393" s="158"/>
      <c r="B393" s="681"/>
      <c r="C393" s="154" t="s">
        <v>15</v>
      </c>
      <c r="D393" s="155" t="s">
        <v>87</v>
      </c>
      <c r="E393" s="156"/>
      <c r="F393" s="156" t="str">
        <f t="shared" si="91"/>
        <v/>
      </c>
      <c r="G393" s="156" t="str">
        <f>TAS!N16</f>
        <v/>
      </c>
      <c r="H393" s="173"/>
      <c r="I393" s="142" t="s">
        <v>338</v>
      </c>
      <c r="J393" s="21" t="s">
        <v>339</v>
      </c>
      <c r="K393" s="156"/>
      <c r="L393" s="156">
        <f t="shared" si="92"/>
        <v>49.63</v>
      </c>
      <c r="M393" s="156">
        <f t="shared" si="93"/>
        <v>49.63</v>
      </c>
    </row>
    <row r="394" spans="1:13">
      <c r="A394" s="158"/>
      <c r="B394" s="681"/>
      <c r="C394" s="154" t="s">
        <v>16</v>
      </c>
      <c r="D394" s="155" t="s">
        <v>88</v>
      </c>
      <c r="E394" s="156"/>
      <c r="F394" s="156" t="str">
        <f t="shared" si="91"/>
        <v/>
      </c>
      <c r="G394" s="156" t="str">
        <f>TAS!N17</f>
        <v/>
      </c>
      <c r="H394" s="173"/>
      <c r="I394" s="142" t="s">
        <v>340</v>
      </c>
      <c r="J394" s="21" t="s">
        <v>341</v>
      </c>
      <c r="K394" s="156"/>
      <c r="L394" s="156">
        <f>F431</f>
        <v>0</v>
      </c>
      <c r="M394" s="156">
        <f>G431</f>
        <v>0</v>
      </c>
    </row>
    <row r="395" spans="1:13">
      <c r="A395" s="158"/>
      <c r="B395" s="681"/>
      <c r="C395" s="154" t="s">
        <v>17</v>
      </c>
      <c r="D395" s="155" t="s">
        <v>89</v>
      </c>
      <c r="E395" s="156"/>
      <c r="F395" s="208">
        <f t="shared" si="91"/>
        <v>2.4020000000000001</v>
      </c>
      <c r="G395" s="156">
        <f>TAS!N18</f>
        <v>2.4020000000000001</v>
      </c>
      <c r="H395" s="173"/>
      <c r="I395" s="142" t="s">
        <v>342</v>
      </c>
      <c r="J395" s="21" t="s">
        <v>343</v>
      </c>
      <c r="K395" s="156"/>
      <c r="L395" s="156">
        <f>F426</f>
        <v>140</v>
      </c>
      <c r="M395" s="156">
        <f>G426</f>
        <v>140</v>
      </c>
    </row>
    <row r="396" spans="1:13">
      <c r="A396" s="158"/>
      <c r="B396" s="681"/>
      <c r="C396" s="154" t="s">
        <v>18</v>
      </c>
      <c r="D396" s="155" t="s">
        <v>90</v>
      </c>
      <c r="E396" s="156"/>
      <c r="F396" s="156" t="str">
        <f t="shared" si="91"/>
        <v/>
      </c>
      <c r="G396" s="156" t="str">
        <f>TAS!N19</f>
        <v/>
      </c>
      <c r="H396" s="173"/>
      <c r="I396" s="142" t="s">
        <v>344</v>
      </c>
      <c r="J396" s="21" t="s">
        <v>345</v>
      </c>
      <c r="K396" s="156"/>
      <c r="L396" s="156" t="str">
        <f t="shared" ref="L396:L397" si="94">F415</f>
        <v/>
      </c>
      <c r="M396" s="156" t="str">
        <f t="shared" ref="M396:M397" si="95">G415</f>
        <v/>
      </c>
    </row>
    <row r="397" spans="1:13">
      <c r="A397" s="158"/>
      <c r="B397" s="681"/>
      <c r="C397" s="154" t="s">
        <v>19</v>
      </c>
      <c r="D397" s="155" t="s">
        <v>141</v>
      </c>
      <c r="E397" s="156"/>
      <c r="F397" s="156" t="str">
        <f t="shared" si="91"/>
        <v/>
      </c>
      <c r="G397" s="156" t="str">
        <f>TAS!N20</f>
        <v/>
      </c>
      <c r="H397" s="173"/>
      <c r="I397" s="142" t="s">
        <v>346</v>
      </c>
      <c r="J397" s="21" t="s">
        <v>347</v>
      </c>
      <c r="K397" s="156"/>
      <c r="L397" s="156">
        <f t="shared" si="94"/>
        <v>0.04</v>
      </c>
      <c r="M397" s="156">
        <f t="shared" si="95"/>
        <v>0.04</v>
      </c>
    </row>
    <row r="398" spans="1:13">
      <c r="A398" s="158"/>
      <c r="B398" s="681"/>
      <c r="C398" s="154" t="s">
        <v>142</v>
      </c>
      <c r="D398" s="155" t="s">
        <v>143</v>
      </c>
      <c r="E398" s="156"/>
      <c r="F398" s="156" t="str">
        <f t="shared" si="91"/>
        <v/>
      </c>
      <c r="G398" s="156" t="str">
        <f>TAS!N21</f>
        <v/>
      </c>
      <c r="H398" s="173"/>
      <c r="I398" s="142" t="s">
        <v>348</v>
      </c>
      <c r="J398" s="21" t="s">
        <v>349</v>
      </c>
      <c r="K398" s="156"/>
      <c r="L398" s="156">
        <f>F453</f>
        <v>6.1559999999999997</v>
      </c>
      <c r="M398" s="156">
        <f>G453</f>
        <v>6.1559999999999997</v>
      </c>
    </row>
    <row r="399" spans="1:13">
      <c r="A399" s="158"/>
      <c r="B399" s="681"/>
      <c r="C399" s="154" t="s">
        <v>20</v>
      </c>
      <c r="D399" s="155" t="s">
        <v>91</v>
      </c>
      <c r="E399" s="156"/>
      <c r="F399" s="156" t="str">
        <f t="shared" si="91"/>
        <v/>
      </c>
      <c r="G399" s="156" t="str">
        <f>TAS!N22</f>
        <v/>
      </c>
      <c r="H399" s="173"/>
      <c r="I399" s="142" t="s">
        <v>350</v>
      </c>
      <c r="J399" s="21" t="s">
        <v>351</v>
      </c>
      <c r="K399" s="156"/>
      <c r="L399" s="156">
        <f t="shared" ref="L399" si="96">SUM(F456,F411:F412,F414)</f>
        <v>0.24</v>
      </c>
      <c r="M399" s="156">
        <f t="shared" ref="M399" si="97">SUM(G456,G411:G412,G414)</f>
        <v>0.24</v>
      </c>
    </row>
    <row r="400" spans="1:13">
      <c r="A400" s="158"/>
      <c r="B400" s="681"/>
      <c r="C400" s="154" t="s">
        <v>21</v>
      </c>
      <c r="D400" s="155" t="s">
        <v>144</v>
      </c>
      <c r="E400" s="156"/>
      <c r="F400" s="156" t="str">
        <f t="shared" si="91"/>
        <v/>
      </c>
      <c r="G400" s="156" t="str">
        <f>TAS!N23</f>
        <v/>
      </c>
      <c r="H400" s="173"/>
      <c r="I400" s="142" t="s">
        <v>352</v>
      </c>
      <c r="J400" s="21" t="s">
        <v>353</v>
      </c>
      <c r="K400" s="156"/>
      <c r="L400" s="156">
        <f>F454</f>
        <v>2.64</v>
      </c>
      <c r="M400" s="156">
        <f>G454</f>
        <v>2.64</v>
      </c>
    </row>
    <row r="401" spans="1:13">
      <c r="A401" s="158"/>
      <c r="B401" s="681"/>
      <c r="C401" s="154" t="s">
        <v>22</v>
      </c>
      <c r="D401" s="155" t="s">
        <v>92</v>
      </c>
      <c r="E401" s="156"/>
      <c r="F401" s="156" t="str">
        <f t="shared" si="91"/>
        <v/>
      </c>
      <c r="G401" s="156" t="str">
        <f>TAS!N24</f>
        <v/>
      </c>
      <c r="H401" s="173"/>
      <c r="I401" s="142" t="s">
        <v>354</v>
      </c>
      <c r="J401" s="21" t="s">
        <v>355</v>
      </c>
      <c r="K401" s="156"/>
      <c r="L401" s="156" t="str">
        <f>F385</f>
        <v/>
      </c>
      <c r="M401" s="156" t="str">
        <f>G385</f>
        <v/>
      </c>
    </row>
    <row r="402" spans="1:13">
      <c r="A402" s="158"/>
      <c r="B402" s="681"/>
      <c r="C402" s="154" t="s">
        <v>23</v>
      </c>
      <c r="D402" s="155" t="s">
        <v>93</v>
      </c>
      <c r="E402" s="156"/>
      <c r="F402" s="208">
        <f t="shared" si="91"/>
        <v>158.971</v>
      </c>
      <c r="G402" s="156">
        <f>TAS!N25</f>
        <v>158.971</v>
      </c>
      <c r="H402" s="173"/>
      <c r="I402" s="142" t="s">
        <v>356</v>
      </c>
      <c r="J402" s="21" t="s">
        <v>357</v>
      </c>
      <c r="K402" s="156"/>
      <c r="L402" s="156">
        <f t="shared" ref="L402" si="98">SUM(F447,F444:F445,F449)</f>
        <v>17910.5</v>
      </c>
      <c r="M402" s="156">
        <f t="shared" ref="M402" si="99">SUM(G447,G444:G445,G449)</f>
        <v>17910.5</v>
      </c>
    </row>
    <row r="403" spans="1:13">
      <c r="A403" s="158"/>
      <c r="B403" s="681"/>
      <c r="C403" s="154" t="s">
        <v>24</v>
      </c>
      <c r="D403" s="155" t="s">
        <v>94</v>
      </c>
      <c r="E403" s="156"/>
      <c r="F403" s="208">
        <f t="shared" si="91"/>
        <v>47623</v>
      </c>
      <c r="G403" s="156">
        <f>TAS!N26</f>
        <v>47623</v>
      </c>
      <c r="H403" s="276" t="s">
        <v>502</v>
      </c>
      <c r="I403" s="143"/>
      <c r="J403" s="67" t="s">
        <v>412</v>
      </c>
      <c r="K403" s="160"/>
      <c r="L403" s="160"/>
      <c r="M403" s="161"/>
    </row>
    <row r="404" spans="1:13">
      <c r="A404" s="158"/>
      <c r="B404" s="681"/>
      <c r="C404" s="154" t="s">
        <v>25</v>
      </c>
      <c r="D404" s="155" t="s">
        <v>145</v>
      </c>
      <c r="E404" s="156"/>
      <c r="F404" s="156" t="str">
        <f t="shared" si="91"/>
        <v/>
      </c>
      <c r="G404" s="156" t="str">
        <f>TAS!N27</f>
        <v/>
      </c>
      <c r="H404" s="173"/>
      <c r="I404" s="142" t="s">
        <v>358</v>
      </c>
      <c r="J404" s="22" t="s">
        <v>84</v>
      </c>
      <c r="K404" s="156"/>
      <c r="L404" s="156" t="str">
        <f>F390</f>
        <v/>
      </c>
      <c r="M404" s="156" t="str">
        <f>G390</f>
        <v/>
      </c>
    </row>
    <row r="405" spans="1:13">
      <c r="A405" s="158"/>
      <c r="B405" s="681"/>
      <c r="C405" s="154" t="s">
        <v>146</v>
      </c>
      <c r="D405" s="155" t="s">
        <v>147</v>
      </c>
      <c r="E405" s="156"/>
      <c r="F405" s="156" t="str">
        <f t="shared" si="91"/>
        <v/>
      </c>
      <c r="G405" s="156" t="str">
        <f>TAS!N28</f>
        <v/>
      </c>
      <c r="H405" s="173"/>
      <c r="I405" s="142" t="s">
        <v>359</v>
      </c>
      <c r="J405" s="22" t="s">
        <v>90</v>
      </c>
      <c r="K405" s="156"/>
      <c r="L405" s="156" t="str">
        <f>F396</f>
        <v/>
      </c>
      <c r="M405" s="156" t="str">
        <f>G396</f>
        <v/>
      </c>
    </row>
    <row r="406" spans="1:13">
      <c r="A406" s="158"/>
      <c r="B406" s="681"/>
      <c r="C406" s="154" t="s">
        <v>148</v>
      </c>
      <c r="D406" s="155" t="s">
        <v>149</v>
      </c>
      <c r="E406" s="156"/>
      <c r="F406" s="156" t="str">
        <f t="shared" si="91"/>
        <v/>
      </c>
      <c r="G406" s="156" t="str">
        <f>TAS!N29</f>
        <v/>
      </c>
      <c r="H406" s="173"/>
      <c r="I406" s="142" t="s">
        <v>360</v>
      </c>
      <c r="J406" s="22" t="s">
        <v>361</v>
      </c>
      <c r="K406" s="156"/>
      <c r="L406" s="156" t="str">
        <f>F394</f>
        <v/>
      </c>
      <c r="M406" s="156" t="str">
        <f>G394</f>
        <v/>
      </c>
    </row>
    <row r="407" spans="1:13">
      <c r="A407" s="158"/>
      <c r="B407" s="681"/>
      <c r="C407" s="154" t="s">
        <v>26</v>
      </c>
      <c r="D407" s="155" t="s">
        <v>150</v>
      </c>
      <c r="E407" s="156"/>
      <c r="F407" s="156" t="str">
        <f t="shared" si="91"/>
        <v/>
      </c>
      <c r="G407" s="156" t="str">
        <f>TAS!N30</f>
        <v/>
      </c>
      <c r="H407" s="173"/>
      <c r="I407" s="142" t="s">
        <v>362</v>
      </c>
      <c r="J407" s="22" t="s">
        <v>91</v>
      </c>
      <c r="K407" s="156"/>
      <c r="L407" s="156" t="str">
        <f>F399</f>
        <v/>
      </c>
      <c r="M407" s="156" t="str">
        <f>G399</f>
        <v/>
      </c>
    </row>
    <row r="408" spans="1:13">
      <c r="A408" s="158"/>
      <c r="B408" s="681"/>
      <c r="C408" s="154" t="s">
        <v>27</v>
      </c>
      <c r="D408" s="155" t="s">
        <v>95</v>
      </c>
      <c r="E408" s="156"/>
      <c r="F408" s="208">
        <f t="shared" si="91"/>
        <v>1645.2750000000001</v>
      </c>
      <c r="G408" s="156">
        <f>TAS!N31</f>
        <v>1645.2750000000001</v>
      </c>
      <c r="H408" s="173"/>
      <c r="I408" s="142" t="s">
        <v>363</v>
      </c>
      <c r="J408" s="22" t="s">
        <v>94</v>
      </c>
      <c r="K408" s="156"/>
      <c r="L408" s="156">
        <f>F403</f>
        <v>47623</v>
      </c>
      <c r="M408" s="156">
        <f>G403</f>
        <v>47623</v>
      </c>
    </row>
    <row r="409" spans="1:13">
      <c r="A409" s="158"/>
      <c r="B409" s="681"/>
      <c r="C409" s="154" t="s">
        <v>28</v>
      </c>
      <c r="D409" s="155" t="s">
        <v>96</v>
      </c>
      <c r="E409" s="156"/>
      <c r="F409" s="156" t="str">
        <f t="shared" si="91"/>
        <v/>
      </c>
      <c r="G409" s="156" t="str">
        <f>TAS!N32</f>
        <v/>
      </c>
      <c r="H409" s="173"/>
      <c r="I409" s="142" t="s">
        <v>364</v>
      </c>
      <c r="J409" s="22" t="s">
        <v>87</v>
      </c>
      <c r="K409" s="156"/>
      <c r="L409" s="156" t="str">
        <f>F393</f>
        <v/>
      </c>
      <c r="M409" s="156" t="str">
        <f>G393</f>
        <v/>
      </c>
    </row>
    <row r="410" spans="1:13">
      <c r="A410" s="158"/>
      <c r="B410" s="681"/>
      <c r="C410" s="154" t="s">
        <v>29</v>
      </c>
      <c r="D410" s="155" t="s">
        <v>97</v>
      </c>
      <c r="E410" s="156"/>
      <c r="F410" s="156" t="str">
        <f t="shared" si="91"/>
        <v/>
      </c>
      <c r="G410" s="156" t="str">
        <f>TAS!N33</f>
        <v/>
      </c>
      <c r="H410" s="173"/>
      <c r="I410" s="142" t="s">
        <v>365</v>
      </c>
      <c r="J410" s="22" t="s">
        <v>145</v>
      </c>
      <c r="K410" s="156"/>
      <c r="L410" s="156" t="str">
        <f>F404</f>
        <v/>
      </c>
      <c r="M410" s="156" t="str">
        <f>G404</f>
        <v/>
      </c>
    </row>
    <row r="411" spans="1:13">
      <c r="A411" s="158"/>
      <c r="B411" s="681"/>
      <c r="C411" s="154" t="s">
        <v>99</v>
      </c>
      <c r="D411" s="155" t="s">
        <v>98</v>
      </c>
      <c r="E411" s="156"/>
      <c r="F411" s="156" t="str">
        <f t="shared" si="91"/>
        <v/>
      </c>
      <c r="G411" s="156" t="str">
        <f>TAS!N34</f>
        <v/>
      </c>
      <c r="H411" s="173"/>
      <c r="I411" s="142" t="s">
        <v>366</v>
      </c>
      <c r="J411" s="22" t="s">
        <v>89</v>
      </c>
      <c r="K411" s="156"/>
      <c r="L411" s="156">
        <f>F395</f>
        <v>2.4020000000000001</v>
      </c>
      <c r="M411" s="156">
        <f>G395</f>
        <v>2.4020000000000001</v>
      </c>
    </row>
    <row r="412" spans="1:13">
      <c r="A412" s="158"/>
      <c r="B412" s="681"/>
      <c r="C412" s="154" t="s">
        <v>101</v>
      </c>
      <c r="D412" s="155" t="s">
        <v>100</v>
      </c>
      <c r="E412" s="156"/>
      <c r="F412" s="156" t="str">
        <f t="shared" si="91"/>
        <v/>
      </c>
      <c r="G412" s="156" t="str">
        <f>TAS!N35</f>
        <v/>
      </c>
      <c r="H412" s="173"/>
      <c r="I412" s="142" t="s">
        <v>367</v>
      </c>
      <c r="J412" s="22" t="s">
        <v>141</v>
      </c>
      <c r="K412" s="156"/>
      <c r="L412" s="156" t="str">
        <f>F397</f>
        <v/>
      </c>
      <c r="M412" s="156" t="str">
        <f>G397</f>
        <v/>
      </c>
    </row>
    <row r="413" spans="1:13">
      <c r="A413" s="159"/>
      <c r="B413" s="682"/>
      <c r="C413" s="154" t="s">
        <v>30</v>
      </c>
      <c r="D413" s="155" t="s">
        <v>151</v>
      </c>
      <c r="E413" s="156"/>
      <c r="F413" s="156" t="str">
        <f t="shared" si="91"/>
        <v/>
      </c>
      <c r="G413" s="156" t="str">
        <f>TAS!N36</f>
        <v/>
      </c>
      <c r="H413" s="173"/>
      <c r="I413" s="142" t="s">
        <v>368</v>
      </c>
      <c r="J413" s="22" t="s">
        <v>147</v>
      </c>
      <c r="K413" s="156"/>
      <c r="L413" s="156" t="str">
        <f>F405</f>
        <v/>
      </c>
      <c r="M413" s="156" t="str">
        <f>G405</f>
        <v/>
      </c>
    </row>
    <row r="414" spans="1:13">
      <c r="A414" s="151" t="s">
        <v>31</v>
      </c>
      <c r="B414" s="264" t="s">
        <v>32</v>
      </c>
      <c r="C414" s="154" t="s">
        <v>33</v>
      </c>
      <c r="D414" s="155" t="s">
        <v>102</v>
      </c>
      <c r="E414" s="156"/>
      <c r="F414" s="208">
        <f t="shared" si="91"/>
        <v>0.24</v>
      </c>
      <c r="G414" s="156">
        <f>TAS!N37</f>
        <v>0.24</v>
      </c>
      <c r="H414" s="173"/>
      <c r="I414" s="142" t="s">
        <v>369</v>
      </c>
      <c r="J414" s="22" t="s">
        <v>86</v>
      </c>
      <c r="K414" s="156"/>
      <c r="L414" s="156">
        <f>F392</f>
        <v>1.55E-2</v>
      </c>
      <c r="M414" s="156">
        <f>G392</f>
        <v>1.55E-2</v>
      </c>
    </row>
    <row r="415" spans="1:13">
      <c r="A415" s="151" t="s">
        <v>34</v>
      </c>
      <c r="B415" s="680" t="s">
        <v>152</v>
      </c>
      <c r="C415" s="154" t="s">
        <v>35</v>
      </c>
      <c r="D415" s="155" t="s">
        <v>103</v>
      </c>
      <c r="E415" s="156"/>
      <c r="F415" s="156" t="str">
        <f t="shared" si="91"/>
        <v/>
      </c>
      <c r="G415" s="156" t="str">
        <f>TAS!N38</f>
        <v/>
      </c>
      <c r="H415" s="173"/>
      <c r="I415" s="142" t="s">
        <v>370</v>
      </c>
      <c r="J415" s="22" t="s">
        <v>143</v>
      </c>
      <c r="K415" s="156"/>
      <c r="L415" s="156" t="str">
        <f>F398</f>
        <v/>
      </c>
      <c r="M415" s="156" t="str">
        <f>G398</f>
        <v/>
      </c>
    </row>
    <row r="416" spans="1:13">
      <c r="A416" s="159"/>
      <c r="B416" s="682"/>
      <c r="C416" s="154" t="s">
        <v>105</v>
      </c>
      <c r="D416" s="155" t="s">
        <v>104</v>
      </c>
      <c r="E416" s="156"/>
      <c r="F416" s="208">
        <f t="shared" si="91"/>
        <v>0.04</v>
      </c>
      <c r="G416" s="156">
        <f>TAS!N39</f>
        <v>0.04</v>
      </c>
      <c r="H416" s="173"/>
      <c r="I416" s="142" t="s">
        <v>371</v>
      </c>
      <c r="J416" s="22" t="s">
        <v>93</v>
      </c>
      <c r="K416" s="156"/>
      <c r="L416" s="156">
        <f>F402</f>
        <v>158.971</v>
      </c>
      <c r="M416" s="156">
        <f>G402</f>
        <v>158.971</v>
      </c>
    </row>
    <row r="417" spans="1:13">
      <c r="A417" s="151" t="s">
        <v>37</v>
      </c>
      <c r="B417" s="680" t="s">
        <v>153</v>
      </c>
      <c r="C417" s="154" t="s">
        <v>38</v>
      </c>
      <c r="D417" s="155" t="s">
        <v>106</v>
      </c>
      <c r="E417" s="156"/>
      <c r="F417" s="156" t="str">
        <f t="shared" si="91"/>
        <v/>
      </c>
      <c r="G417" s="156" t="str">
        <f>TAS!N40</f>
        <v/>
      </c>
      <c r="H417" s="173"/>
      <c r="I417" s="142" t="s">
        <v>372</v>
      </c>
      <c r="J417" s="22" t="s">
        <v>85</v>
      </c>
      <c r="K417" s="156"/>
      <c r="L417" s="156" t="str">
        <f>F391</f>
        <v/>
      </c>
      <c r="M417" s="156" t="str">
        <f>G391</f>
        <v/>
      </c>
    </row>
    <row r="418" spans="1:13">
      <c r="A418" s="158"/>
      <c r="B418" s="681"/>
      <c r="C418" s="154" t="s">
        <v>39</v>
      </c>
      <c r="D418" s="155" t="s">
        <v>107</v>
      </c>
      <c r="E418" s="156"/>
      <c r="F418" s="156" t="str">
        <f t="shared" si="91"/>
        <v/>
      </c>
      <c r="G418" s="156" t="str">
        <f>TAS!N41</f>
        <v/>
      </c>
      <c r="H418" s="173"/>
      <c r="I418" s="142" t="s">
        <v>373</v>
      </c>
      <c r="J418" s="22" t="s">
        <v>374</v>
      </c>
      <c r="K418" s="156"/>
      <c r="L418" s="156" t="str">
        <f t="shared" ref="L418:L420" si="100">F387</f>
        <v/>
      </c>
      <c r="M418" s="156" t="str">
        <f t="shared" ref="M418:M420" si="101">G387</f>
        <v/>
      </c>
    </row>
    <row r="419" spans="1:13">
      <c r="A419" s="158"/>
      <c r="B419" s="681"/>
      <c r="C419" s="154" t="s">
        <v>40</v>
      </c>
      <c r="D419" s="155" t="s">
        <v>108</v>
      </c>
      <c r="E419" s="156"/>
      <c r="F419" s="208">
        <f t="shared" si="91"/>
        <v>241</v>
      </c>
      <c r="G419" s="156">
        <f>TAS!N42</f>
        <v>241</v>
      </c>
      <c r="H419" s="173"/>
      <c r="I419" s="142" t="s">
        <v>375</v>
      </c>
      <c r="J419" s="22" t="s">
        <v>82</v>
      </c>
      <c r="K419" s="156"/>
      <c r="L419" s="156">
        <f t="shared" si="100"/>
        <v>20.324999999999999</v>
      </c>
      <c r="M419" s="156">
        <f t="shared" si="101"/>
        <v>20.324999999999999</v>
      </c>
    </row>
    <row r="420" spans="1:13">
      <c r="A420" s="159"/>
      <c r="B420" s="682"/>
      <c r="C420" s="154" t="s">
        <v>41</v>
      </c>
      <c r="D420" s="155" t="s">
        <v>109</v>
      </c>
      <c r="E420" s="156"/>
      <c r="F420" s="208">
        <f t="shared" si="91"/>
        <v>21.631</v>
      </c>
      <c r="G420" s="156">
        <f>TAS!N43</f>
        <v>21.631</v>
      </c>
      <c r="H420" s="173"/>
      <c r="I420" s="142" t="s">
        <v>376</v>
      </c>
      <c r="J420" s="22" t="s">
        <v>83</v>
      </c>
      <c r="K420" s="156"/>
      <c r="L420" s="156">
        <f t="shared" si="100"/>
        <v>0.6</v>
      </c>
      <c r="M420" s="156">
        <f t="shared" si="101"/>
        <v>0.6</v>
      </c>
    </row>
    <row r="421" spans="1:13">
      <c r="A421" s="151" t="s">
        <v>42</v>
      </c>
      <c r="B421" s="680" t="s">
        <v>154</v>
      </c>
      <c r="C421" s="154" t="s">
        <v>43</v>
      </c>
      <c r="D421" s="155" t="s">
        <v>110</v>
      </c>
      <c r="E421" s="156"/>
      <c r="F421" s="156" t="str">
        <f t="shared" si="91"/>
        <v/>
      </c>
      <c r="G421" s="156" t="str">
        <f>TAS!N44</f>
        <v/>
      </c>
      <c r="H421" s="173"/>
      <c r="I421" s="142" t="s">
        <v>377</v>
      </c>
      <c r="J421" s="22" t="s">
        <v>378</v>
      </c>
      <c r="K421" s="156"/>
      <c r="L421" s="156">
        <f>F448</f>
        <v>5276.8240460042662</v>
      </c>
      <c r="M421" s="156">
        <f>G448</f>
        <v>5276.8240460042662</v>
      </c>
    </row>
    <row r="422" spans="1:13">
      <c r="A422" s="158"/>
      <c r="B422" s="681"/>
      <c r="C422" s="154" t="s">
        <v>44</v>
      </c>
      <c r="D422" s="155" t="s">
        <v>111</v>
      </c>
      <c r="E422" s="156"/>
      <c r="F422" s="156" t="str">
        <f t="shared" si="91"/>
        <v/>
      </c>
      <c r="G422" s="156" t="str">
        <f>TAS!N45</f>
        <v/>
      </c>
      <c r="H422" s="276" t="str">
        <f>H403</f>
        <v>Tas</v>
      </c>
      <c r="I422" s="142" t="s">
        <v>379</v>
      </c>
      <c r="J422" s="22" t="s">
        <v>176</v>
      </c>
      <c r="K422" s="156"/>
      <c r="L422" s="156" t="str">
        <f>F422</f>
        <v/>
      </c>
      <c r="M422" s="156" t="str">
        <f>G422</f>
        <v/>
      </c>
    </row>
    <row r="423" spans="1:13">
      <c r="A423" s="159"/>
      <c r="B423" s="682"/>
      <c r="C423" s="154" t="s">
        <v>45</v>
      </c>
      <c r="D423" s="155" t="s">
        <v>155</v>
      </c>
      <c r="E423" s="156"/>
      <c r="F423" s="156" t="str">
        <f t="shared" si="91"/>
        <v/>
      </c>
      <c r="G423" s="156" t="str">
        <f>TAS!N46</f>
        <v/>
      </c>
      <c r="H423" s="173"/>
      <c r="I423" s="142" t="s">
        <v>380</v>
      </c>
      <c r="J423" s="22" t="s">
        <v>381</v>
      </c>
      <c r="K423" s="156"/>
      <c r="L423" s="156" t="str">
        <f>F436</f>
        <v/>
      </c>
      <c r="M423" s="156" t="str">
        <f>G436</f>
        <v/>
      </c>
    </row>
    <row r="424" spans="1:13">
      <c r="A424" s="151" t="s">
        <v>46</v>
      </c>
      <c r="B424" s="680" t="s">
        <v>156</v>
      </c>
      <c r="C424" s="154" t="s">
        <v>47</v>
      </c>
      <c r="D424" s="155" t="s">
        <v>112</v>
      </c>
      <c r="E424" s="156"/>
      <c r="F424" s="156" t="str">
        <f t="shared" si="91"/>
        <v/>
      </c>
      <c r="G424" s="156" t="str">
        <f>TAS!N47</f>
        <v/>
      </c>
      <c r="H424" s="173"/>
      <c r="I424" s="142" t="s">
        <v>382</v>
      </c>
      <c r="J424" s="22" t="s">
        <v>383</v>
      </c>
      <c r="K424" s="156"/>
      <c r="L424" s="156" t="str">
        <f>F432</f>
        <v/>
      </c>
      <c r="M424" s="156" t="str">
        <f>G432</f>
        <v/>
      </c>
    </row>
    <row r="425" spans="1:13">
      <c r="A425" s="158"/>
      <c r="B425" s="681"/>
      <c r="C425" s="154" t="s">
        <v>48</v>
      </c>
      <c r="D425" s="155" t="s">
        <v>157</v>
      </c>
      <c r="E425" s="156"/>
      <c r="F425" s="208">
        <f t="shared" si="91"/>
        <v>49.63</v>
      </c>
      <c r="G425" s="156">
        <f>TAS!N48</f>
        <v>49.63</v>
      </c>
      <c r="H425" s="173"/>
      <c r="I425" s="142" t="s">
        <v>384</v>
      </c>
      <c r="J425" s="22" t="s">
        <v>106</v>
      </c>
      <c r="K425" s="156"/>
      <c r="L425" s="156" t="str">
        <f>F417</f>
        <v/>
      </c>
      <c r="M425" s="156" t="str">
        <f>G417</f>
        <v/>
      </c>
    </row>
    <row r="426" spans="1:13">
      <c r="A426" s="159"/>
      <c r="B426" s="682"/>
      <c r="C426" s="154" t="s">
        <v>49</v>
      </c>
      <c r="D426" s="155" t="s">
        <v>158</v>
      </c>
      <c r="E426" s="156"/>
      <c r="F426" s="208">
        <f t="shared" si="91"/>
        <v>140</v>
      </c>
      <c r="G426" s="156">
        <f>TAS!N49</f>
        <v>140</v>
      </c>
      <c r="H426" s="173"/>
      <c r="I426" s="142" t="s">
        <v>385</v>
      </c>
      <c r="J426" s="22" t="s">
        <v>108</v>
      </c>
      <c r="K426" s="156"/>
      <c r="L426" s="156">
        <f>F419</f>
        <v>241</v>
      </c>
      <c r="M426" s="156">
        <f>G419</f>
        <v>241</v>
      </c>
    </row>
    <row r="427" spans="1:13">
      <c r="A427" s="151" t="s">
        <v>50</v>
      </c>
      <c r="B427" s="680" t="s">
        <v>159</v>
      </c>
      <c r="C427" s="154" t="s">
        <v>51</v>
      </c>
      <c r="D427" s="155" t="s">
        <v>113</v>
      </c>
      <c r="E427" s="156"/>
      <c r="F427" s="208">
        <f t="shared" si="91"/>
        <v>2389.4530779360121</v>
      </c>
      <c r="G427" s="208">
        <f>'QA checks'!$AE51*'Gap data'!G$8/1000000</f>
        <v>2389.4530779360121</v>
      </c>
      <c r="H427" s="173"/>
      <c r="I427" s="142" t="s">
        <v>386</v>
      </c>
      <c r="J427" s="22" t="s">
        <v>107</v>
      </c>
      <c r="K427" s="156"/>
      <c r="L427" s="156" t="str">
        <f>F418</f>
        <v/>
      </c>
      <c r="M427" s="156" t="str">
        <f>G418</f>
        <v/>
      </c>
    </row>
    <row r="428" spans="1:13">
      <c r="A428" s="158"/>
      <c r="B428" s="681"/>
      <c r="C428" s="154" t="s">
        <v>115</v>
      </c>
      <c r="D428" s="155" t="s">
        <v>114</v>
      </c>
      <c r="E428" s="156"/>
      <c r="F428" s="208">
        <f t="shared" si="91"/>
        <v>5902.8185915224249</v>
      </c>
      <c r="G428" s="208">
        <f>'QA checks'!$AE52*'Gap data'!G$8/1000000</f>
        <v>5902.8185915224249</v>
      </c>
      <c r="H428" s="173"/>
      <c r="I428" s="142" t="s">
        <v>387</v>
      </c>
      <c r="J428" s="22" t="s">
        <v>388</v>
      </c>
      <c r="K428" s="156"/>
      <c r="L428" s="156" t="str">
        <f t="shared" ref="L428:L429" si="102">F434</f>
        <v/>
      </c>
      <c r="M428" s="156" t="str">
        <f t="shared" ref="M428:M429" si="103">G434</f>
        <v/>
      </c>
    </row>
    <row r="429" spans="1:13">
      <c r="A429" s="158"/>
      <c r="B429" s="681"/>
      <c r="C429" s="154" t="s">
        <v>52</v>
      </c>
      <c r="D429" s="155" t="s">
        <v>116</v>
      </c>
      <c r="E429" s="156"/>
      <c r="F429" s="156" t="str">
        <f t="shared" ref="F429:F446" si="104">G429</f>
        <v/>
      </c>
      <c r="G429" s="156" t="str">
        <f>TAS!N52</f>
        <v/>
      </c>
      <c r="H429" s="173"/>
      <c r="I429" s="142" t="s">
        <v>389</v>
      </c>
      <c r="J429" s="22" t="s">
        <v>390</v>
      </c>
      <c r="K429" s="156"/>
      <c r="L429" s="156" t="str">
        <f t="shared" si="102"/>
        <v/>
      </c>
      <c r="M429" s="156" t="str">
        <f t="shared" si="103"/>
        <v/>
      </c>
    </row>
    <row r="430" spans="1:13">
      <c r="A430" s="159"/>
      <c r="B430" s="682"/>
      <c r="C430" s="154" t="s">
        <v>118</v>
      </c>
      <c r="D430" s="155" t="s">
        <v>117</v>
      </c>
      <c r="E430" s="156"/>
      <c r="F430" s="156" t="str">
        <f t="shared" si="104"/>
        <v/>
      </c>
      <c r="G430" s="156" t="str">
        <f>TAS!N53</f>
        <v/>
      </c>
      <c r="H430" s="173"/>
      <c r="I430" s="142" t="s">
        <v>391</v>
      </c>
      <c r="J430" s="22" t="s">
        <v>392</v>
      </c>
      <c r="K430" s="156"/>
      <c r="L430" s="156">
        <f>F433</f>
        <v>0</v>
      </c>
      <c r="M430" s="156">
        <f>G433</f>
        <v>0</v>
      </c>
    </row>
    <row r="431" spans="1:13" ht="25.5">
      <c r="A431" s="151" t="s">
        <v>53</v>
      </c>
      <c r="B431" s="680" t="s">
        <v>54</v>
      </c>
      <c r="C431" s="154" t="s">
        <v>55</v>
      </c>
      <c r="D431" s="168" t="s">
        <v>160</v>
      </c>
      <c r="E431" s="156"/>
      <c r="F431" s="208">
        <f t="shared" si="104"/>
        <v>0</v>
      </c>
      <c r="G431" s="156">
        <f>TAS!N54</f>
        <v>0</v>
      </c>
      <c r="H431" s="173"/>
      <c r="I431" s="143"/>
      <c r="J431" s="67" t="s">
        <v>410</v>
      </c>
      <c r="K431" s="160"/>
      <c r="L431" s="160"/>
      <c r="M431" s="161"/>
    </row>
    <row r="432" spans="1:13">
      <c r="A432" s="158"/>
      <c r="B432" s="681"/>
      <c r="C432" s="154" t="s">
        <v>56</v>
      </c>
      <c r="D432" s="155" t="s">
        <v>161</v>
      </c>
      <c r="E432" s="156"/>
      <c r="F432" s="156" t="str">
        <f t="shared" si="104"/>
        <v/>
      </c>
      <c r="G432" s="156" t="str">
        <f>TAS!N55</f>
        <v/>
      </c>
      <c r="H432" s="173"/>
      <c r="I432" s="142" t="s">
        <v>393</v>
      </c>
      <c r="J432" s="22" t="s">
        <v>394</v>
      </c>
      <c r="K432" s="520"/>
      <c r="L432" s="208">
        <f>'Gap data'!$B$18*'Gap data'!G7</f>
        <v>148390.1668640287</v>
      </c>
      <c r="M432" s="208">
        <f>'Gap data'!$B$18*'Gap data'!G8</f>
        <v>148398.85645789391</v>
      </c>
    </row>
    <row r="433" spans="1:13">
      <c r="A433" s="158"/>
      <c r="B433" s="681"/>
      <c r="C433" s="154" t="s">
        <v>57</v>
      </c>
      <c r="D433" s="155" t="s">
        <v>162</v>
      </c>
      <c r="E433" s="156"/>
      <c r="F433" s="208">
        <f t="shared" si="104"/>
        <v>0</v>
      </c>
      <c r="G433" s="156">
        <f>TAS!N56</f>
        <v>0</v>
      </c>
      <c r="H433" s="173"/>
      <c r="I433" s="142" t="s">
        <v>395</v>
      </c>
      <c r="J433" s="22" t="s">
        <v>396</v>
      </c>
      <c r="K433" s="521"/>
      <c r="L433" s="284">
        <v>0</v>
      </c>
      <c r="M433" s="284">
        <v>0</v>
      </c>
    </row>
    <row r="434" spans="1:13">
      <c r="A434" s="158"/>
      <c r="B434" s="681"/>
      <c r="C434" s="154" t="s">
        <v>120</v>
      </c>
      <c r="D434" s="155" t="s">
        <v>119</v>
      </c>
      <c r="E434" s="156"/>
      <c r="F434" s="156" t="str">
        <f t="shared" si="104"/>
        <v/>
      </c>
      <c r="G434" s="156" t="str">
        <f>TAS!N57</f>
        <v/>
      </c>
      <c r="H434" s="173"/>
      <c r="I434" s="76"/>
      <c r="J434" s="169" t="s">
        <v>413</v>
      </c>
      <c r="K434" s="170"/>
      <c r="L434" s="170"/>
      <c r="M434" s="171"/>
    </row>
    <row r="435" spans="1:13">
      <c r="A435" s="158"/>
      <c r="B435" s="681"/>
      <c r="C435" s="154" t="s">
        <v>122</v>
      </c>
      <c r="D435" s="155" t="s">
        <v>121</v>
      </c>
      <c r="E435" s="156"/>
      <c r="F435" s="156" t="str">
        <f t="shared" si="104"/>
        <v/>
      </c>
      <c r="G435" s="156" t="str">
        <f>TAS!N58</f>
        <v/>
      </c>
      <c r="H435" s="173"/>
      <c r="I435" s="144">
        <v>1</v>
      </c>
      <c r="J435" s="155" t="s">
        <v>397</v>
      </c>
      <c r="K435" s="520"/>
      <c r="L435" s="156">
        <f t="shared" ref="L435" si="105">SUM(F400:F401,F406:F407)</f>
        <v>0</v>
      </c>
      <c r="M435" s="156">
        <f t="shared" ref="M435" si="106">SUM(G400:G401,G406:G407)</f>
        <v>0</v>
      </c>
    </row>
    <row r="436" spans="1:13">
      <c r="A436" s="158"/>
      <c r="B436" s="681"/>
      <c r="C436" s="154" t="s">
        <v>124</v>
      </c>
      <c r="D436" s="155" t="s">
        <v>123</v>
      </c>
      <c r="E436" s="156"/>
      <c r="F436" s="156" t="str">
        <f t="shared" si="104"/>
        <v/>
      </c>
      <c r="G436" s="156" t="str">
        <f>TAS!N59</f>
        <v/>
      </c>
      <c r="H436" s="173"/>
      <c r="I436" s="144">
        <v>2</v>
      </c>
      <c r="J436" s="155" t="s">
        <v>398</v>
      </c>
      <c r="K436" s="520"/>
      <c r="L436" s="156">
        <f t="shared" ref="L436" si="107">SUM(F408:F410,F413)</f>
        <v>1645.2750000000001</v>
      </c>
      <c r="M436" s="156">
        <f t="shared" ref="M436" si="108">SUM(G408:G410,G413)</f>
        <v>1645.2750000000001</v>
      </c>
    </row>
    <row r="437" spans="1:13">
      <c r="A437" s="158"/>
      <c r="B437" s="681"/>
      <c r="C437" s="154" t="s">
        <v>58</v>
      </c>
      <c r="D437" s="155" t="s">
        <v>136</v>
      </c>
      <c r="E437" s="156"/>
      <c r="F437" s="156" t="str">
        <f t="shared" si="104"/>
        <v/>
      </c>
      <c r="G437" s="156" t="str">
        <f>TAS!N60</f>
        <v/>
      </c>
      <c r="H437" s="173"/>
      <c r="I437" s="144">
        <v>3</v>
      </c>
      <c r="J437" s="155" t="s">
        <v>323</v>
      </c>
      <c r="K437" s="520"/>
      <c r="L437" s="156">
        <f t="shared" ref="L437" si="109">SUM(F437:F440)</f>
        <v>4.3</v>
      </c>
      <c r="M437" s="156">
        <f t="shared" ref="M437" si="110">SUM(G437:G440)</f>
        <v>4.3</v>
      </c>
    </row>
    <row r="438" spans="1:13">
      <c r="A438" s="158"/>
      <c r="B438" s="681"/>
      <c r="C438" s="154" t="s">
        <v>59</v>
      </c>
      <c r="D438" s="155" t="s">
        <v>125</v>
      </c>
      <c r="E438" s="156"/>
      <c r="F438" s="208">
        <f t="shared" si="104"/>
        <v>0</v>
      </c>
      <c r="G438" s="156">
        <f>TAS!N61</f>
        <v>0</v>
      </c>
      <c r="H438" s="173"/>
      <c r="I438" s="144">
        <v>4</v>
      </c>
      <c r="J438" s="155" t="s">
        <v>159</v>
      </c>
      <c r="K438" s="520"/>
      <c r="L438" s="156">
        <f t="shared" ref="L438" si="111">SUM(F427:F430)</f>
        <v>8292.2716694584378</v>
      </c>
      <c r="M438" s="156">
        <f t="shared" ref="M438" si="112">SUM(G427:G430)</f>
        <v>8292.2716694584378</v>
      </c>
    </row>
    <row r="439" spans="1:13" ht="25.5">
      <c r="A439" s="158"/>
      <c r="B439" s="681"/>
      <c r="C439" s="154" t="s">
        <v>60</v>
      </c>
      <c r="D439" s="168" t="s">
        <v>163</v>
      </c>
      <c r="E439" s="156"/>
      <c r="F439" s="208">
        <f t="shared" si="104"/>
        <v>4.3</v>
      </c>
      <c r="G439" s="156">
        <f>TAS!N62</f>
        <v>4.3</v>
      </c>
      <c r="H439" s="173"/>
      <c r="I439" s="144">
        <v>5</v>
      </c>
      <c r="J439" s="165" t="s">
        <v>399</v>
      </c>
      <c r="K439" s="520"/>
      <c r="L439" s="156">
        <f t="shared" ref="L439" si="113">F441</f>
        <v>7</v>
      </c>
      <c r="M439" s="156">
        <f t="shared" ref="M439:M440" si="114">G441</f>
        <v>7</v>
      </c>
    </row>
    <row r="440" spans="1:13">
      <c r="A440" s="159"/>
      <c r="B440" s="682"/>
      <c r="C440" s="154" t="s">
        <v>61</v>
      </c>
      <c r="D440" s="155" t="s">
        <v>126</v>
      </c>
      <c r="E440" s="156"/>
      <c r="F440" s="156" t="str">
        <f t="shared" si="104"/>
        <v/>
      </c>
      <c r="G440" s="156" t="str">
        <f>TAS!N63</f>
        <v/>
      </c>
      <c r="H440" s="173"/>
      <c r="I440" s="62">
        <v>6</v>
      </c>
      <c r="J440" s="320" t="s">
        <v>559</v>
      </c>
      <c r="K440" s="520"/>
      <c r="L440" s="156" t="str">
        <f>F442</f>
        <v/>
      </c>
      <c r="M440" s="156" t="str">
        <f t="shared" si="114"/>
        <v/>
      </c>
    </row>
    <row r="441" spans="1:13">
      <c r="A441" s="151" t="s">
        <v>62</v>
      </c>
      <c r="B441" s="680" t="s">
        <v>164</v>
      </c>
      <c r="C441" s="154" t="s">
        <v>63</v>
      </c>
      <c r="D441" s="155" t="s">
        <v>165</v>
      </c>
      <c r="E441" s="156"/>
      <c r="F441" s="208">
        <f t="shared" si="104"/>
        <v>7</v>
      </c>
      <c r="G441" s="156">
        <f>TAS!N64</f>
        <v>7</v>
      </c>
      <c r="I441" s="62">
        <v>7</v>
      </c>
      <c r="J441" s="320" t="s">
        <v>560</v>
      </c>
      <c r="K441" s="520"/>
      <c r="L441" s="156">
        <f>SUM(F443,F446)</f>
        <v>0</v>
      </c>
      <c r="M441" s="156">
        <f>SUM(G443,G446)</f>
        <v>0</v>
      </c>
    </row>
    <row r="442" spans="1:13">
      <c r="A442" s="158"/>
      <c r="B442" s="681"/>
      <c r="C442" s="154" t="s">
        <v>64</v>
      </c>
      <c r="D442" s="155" t="s">
        <v>127</v>
      </c>
      <c r="E442" s="156"/>
      <c r="F442" s="156" t="str">
        <f t="shared" si="104"/>
        <v/>
      </c>
      <c r="G442" s="156" t="str">
        <f>TAS!N65</f>
        <v/>
      </c>
      <c r="H442" s="276" t="str">
        <f>H422</f>
        <v>Tas</v>
      </c>
      <c r="I442" s="144">
        <v>8</v>
      </c>
      <c r="J442" s="155" t="s">
        <v>133</v>
      </c>
      <c r="K442" s="520"/>
      <c r="L442" s="156">
        <f>F455</f>
        <v>4970.9279999999999</v>
      </c>
      <c r="M442" s="156">
        <f>G455</f>
        <v>4970.9279999999999</v>
      </c>
    </row>
    <row r="443" spans="1:13">
      <c r="A443" s="158"/>
      <c r="B443" s="681"/>
      <c r="C443" s="154" t="s">
        <v>65</v>
      </c>
      <c r="D443" s="155" t="s">
        <v>166</v>
      </c>
      <c r="E443" s="156"/>
      <c r="F443" s="156" t="str">
        <f t="shared" si="104"/>
        <v/>
      </c>
      <c r="G443" s="156" t="str">
        <f>TAS!N66</f>
        <v/>
      </c>
      <c r="H443" s="40"/>
      <c r="I443" s="230"/>
      <c r="J443" s="230"/>
      <c r="K443" s="230"/>
      <c r="L443" s="230"/>
      <c r="M443" s="230"/>
    </row>
    <row r="444" spans="1:13">
      <c r="A444" s="158"/>
      <c r="B444" s="681"/>
      <c r="C444" s="154" t="s">
        <v>66</v>
      </c>
      <c r="D444" s="155" t="s">
        <v>173</v>
      </c>
      <c r="E444" s="156"/>
      <c r="F444" s="156" t="str">
        <f t="shared" si="104"/>
        <v/>
      </c>
      <c r="G444" s="156" t="str">
        <f>TAS!N67</f>
        <v/>
      </c>
      <c r="H444" s="40"/>
      <c r="I444" s="230"/>
      <c r="J444" s="230"/>
      <c r="K444" s="230"/>
      <c r="L444" s="230"/>
      <c r="M444" s="230"/>
    </row>
    <row r="445" spans="1:13">
      <c r="A445" s="158"/>
      <c r="B445" s="681"/>
      <c r="C445" s="154" t="s">
        <v>67</v>
      </c>
      <c r="D445" s="155" t="s">
        <v>174</v>
      </c>
      <c r="E445" s="156"/>
      <c r="F445" s="156" t="str">
        <f t="shared" si="104"/>
        <v/>
      </c>
      <c r="G445" s="156" t="str">
        <f>TAS!N68</f>
        <v/>
      </c>
      <c r="H445" s="40"/>
      <c r="I445" s="230"/>
      <c r="J445" s="230"/>
      <c r="K445" s="230"/>
      <c r="L445" s="230"/>
      <c r="M445" s="230"/>
    </row>
    <row r="446" spans="1:13">
      <c r="A446" s="158"/>
      <c r="B446" s="681"/>
      <c r="C446" s="154" t="s">
        <v>68</v>
      </c>
      <c r="D446" s="155" t="s">
        <v>175</v>
      </c>
      <c r="E446" s="156"/>
      <c r="F446" s="156" t="str">
        <f t="shared" si="104"/>
        <v/>
      </c>
      <c r="G446" s="156" t="str">
        <f>TAS!N69</f>
        <v/>
      </c>
      <c r="H446" s="40"/>
      <c r="I446" s="230"/>
      <c r="J446" s="230"/>
      <c r="K446" s="230"/>
      <c r="L446" s="230"/>
      <c r="M446" s="230"/>
    </row>
    <row r="447" spans="1:13">
      <c r="A447" s="158"/>
      <c r="B447" s="681"/>
      <c r="C447" s="154" t="s">
        <v>128</v>
      </c>
      <c r="D447" s="155" t="s">
        <v>167</v>
      </c>
      <c r="E447" s="156"/>
      <c r="F447" s="208">
        <f t="shared" ref="F447:F448" si="115">G447</f>
        <v>17910.5</v>
      </c>
      <c r="G447" s="208">
        <f>SUM(TAS!N70,'Gap data'!G31)</f>
        <v>17910.5</v>
      </c>
      <c r="H447" s="40"/>
      <c r="I447" s="230"/>
      <c r="J447" s="230"/>
      <c r="K447" s="230"/>
      <c r="L447" s="230"/>
      <c r="M447" s="230"/>
    </row>
    <row r="448" spans="1:13">
      <c r="A448" s="158"/>
      <c r="B448" s="681"/>
      <c r="C448" s="154" t="s">
        <v>69</v>
      </c>
      <c r="D448" s="155" t="s">
        <v>129</v>
      </c>
      <c r="E448" s="156"/>
      <c r="F448" s="208">
        <f t="shared" si="115"/>
        <v>5276.8240460042662</v>
      </c>
      <c r="G448" s="137">
        <f>'QA checks'!$AE$72*'Gap data'!G8/1000000</f>
        <v>5276.8240460042662</v>
      </c>
      <c r="H448" s="40"/>
      <c r="I448" s="230"/>
      <c r="J448" s="230"/>
      <c r="K448" s="230"/>
      <c r="L448" s="230"/>
      <c r="M448" s="230"/>
    </row>
    <row r="449" spans="1:13">
      <c r="A449" s="159"/>
      <c r="B449" s="682"/>
      <c r="C449" s="154" t="s">
        <v>70</v>
      </c>
      <c r="D449" s="155" t="s">
        <v>168</v>
      </c>
      <c r="E449" s="156"/>
      <c r="F449" s="156" t="str">
        <f t="shared" ref="F449:F455" si="116">G449</f>
        <v/>
      </c>
      <c r="G449" s="156" t="str">
        <f>TAS!N72</f>
        <v/>
      </c>
      <c r="H449" s="40"/>
      <c r="I449" s="230"/>
      <c r="J449" s="230"/>
      <c r="K449" s="230"/>
      <c r="L449" s="230"/>
      <c r="M449" s="230"/>
    </row>
    <row r="450" spans="1:13">
      <c r="A450" s="151" t="s">
        <v>71</v>
      </c>
      <c r="B450" s="680" t="s">
        <v>169</v>
      </c>
      <c r="C450" s="154" t="s">
        <v>72</v>
      </c>
      <c r="D450" s="155" t="s">
        <v>170</v>
      </c>
      <c r="E450" s="156"/>
      <c r="F450" s="208">
        <f t="shared" si="116"/>
        <v>3</v>
      </c>
      <c r="G450" s="156">
        <f>TAS!N73</f>
        <v>3</v>
      </c>
      <c r="H450" s="40"/>
      <c r="I450" s="230"/>
      <c r="J450" s="230"/>
      <c r="K450" s="230"/>
      <c r="L450" s="230"/>
      <c r="M450" s="230"/>
    </row>
    <row r="451" spans="1:13">
      <c r="A451" s="158"/>
      <c r="B451" s="681"/>
      <c r="C451" s="154" t="s">
        <v>73</v>
      </c>
      <c r="D451" s="155" t="s">
        <v>130</v>
      </c>
      <c r="E451" s="156"/>
      <c r="F451" s="208">
        <f t="shared" si="116"/>
        <v>13.190999999999999</v>
      </c>
      <c r="G451" s="156">
        <f>TAS!N74</f>
        <v>13.190999999999999</v>
      </c>
      <c r="H451" s="40"/>
      <c r="I451" s="230"/>
      <c r="J451" s="230"/>
      <c r="K451" s="230"/>
      <c r="L451" s="230"/>
      <c r="M451" s="230"/>
    </row>
    <row r="452" spans="1:13">
      <c r="A452" s="159"/>
      <c r="B452" s="682"/>
      <c r="C452" s="154" t="s">
        <v>74</v>
      </c>
      <c r="D452" s="155" t="s">
        <v>131</v>
      </c>
      <c r="E452" s="156"/>
      <c r="F452" s="156" t="str">
        <f t="shared" si="116"/>
        <v/>
      </c>
      <c r="G452" s="156" t="str">
        <f>TAS!N75</f>
        <v/>
      </c>
      <c r="H452" s="40"/>
      <c r="I452" s="230"/>
      <c r="J452" s="230"/>
      <c r="K452" s="230"/>
      <c r="L452" s="230"/>
      <c r="M452" s="230"/>
    </row>
    <row r="453" spans="1:13" ht="38.25">
      <c r="A453" s="151" t="s">
        <v>75</v>
      </c>
      <c r="B453" s="680" t="s">
        <v>76</v>
      </c>
      <c r="C453" s="154" t="s">
        <v>77</v>
      </c>
      <c r="D453" s="168" t="s">
        <v>171</v>
      </c>
      <c r="E453" s="156"/>
      <c r="F453" s="208">
        <f t="shared" si="116"/>
        <v>6.1559999999999997</v>
      </c>
      <c r="G453" s="156">
        <f>TAS!N76</f>
        <v>6.1559999999999997</v>
      </c>
      <c r="H453" s="40"/>
      <c r="I453" s="230"/>
      <c r="J453" s="230"/>
      <c r="K453" s="230"/>
      <c r="L453" s="230"/>
      <c r="M453" s="230"/>
    </row>
    <row r="454" spans="1:13">
      <c r="A454" s="158"/>
      <c r="B454" s="681"/>
      <c r="C454" s="154" t="s">
        <v>78</v>
      </c>
      <c r="D454" s="155" t="s">
        <v>132</v>
      </c>
      <c r="E454" s="156"/>
      <c r="F454" s="208">
        <f t="shared" si="116"/>
        <v>2.64</v>
      </c>
      <c r="G454" s="156">
        <f>TAS!N77</f>
        <v>2.64</v>
      </c>
      <c r="H454" s="40"/>
      <c r="I454" s="230"/>
      <c r="J454" s="230"/>
      <c r="K454" s="230"/>
      <c r="L454" s="230"/>
      <c r="M454" s="230"/>
    </row>
    <row r="455" spans="1:13">
      <c r="A455" s="158"/>
      <c r="B455" s="681"/>
      <c r="C455" s="154" t="s">
        <v>134</v>
      </c>
      <c r="D455" s="155" t="s">
        <v>133</v>
      </c>
      <c r="E455" s="156"/>
      <c r="F455" s="208">
        <f t="shared" si="116"/>
        <v>4970.9279999999999</v>
      </c>
      <c r="G455" s="208">
        <f>'Gap data'!G28</f>
        <v>4970.9279999999999</v>
      </c>
      <c r="H455" s="40"/>
      <c r="I455" s="230"/>
      <c r="J455" s="230"/>
      <c r="K455" s="230"/>
      <c r="L455" s="230"/>
      <c r="M455" s="230"/>
    </row>
    <row r="456" spans="1:13">
      <c r="A456" s="159"/>
      <c r="B456" s="682"/>
      <c r="C456" s="154" t="s">
        <v>172</v>
      </c>
      <c r="D456" s="155" t="s">
        <v>135</v>
      </c>
      <c r="E456" s="156"/>
      <c r="F456" s="156" t="str">
        <f t="shared" ref="F456" si="117">G456</f>
        <v/>
      </c>
      <c r="G456" s="156" t="str">
        <f>TAS!N79</f>
        <v/>
      </c>
      <c r="H456" s="40"/>
      <c r="I456" s="230"/>
      <c r="J456" s="230"/>
      <c r="K456" s="230"/>
      <c r="L456" s="230"/>
      <c r="M456" s="230"/>
    </row>
    <row r="457" spans="1:13">
      <c r="H457" s="40"/>
      <c r="I457" s="230"/>
      <c r="J457" s="230"/>
      <c r="K457" s="230"/>
      <c r="L457" s="230"/>
      <c r="M457" s="230"/>
    </row>
    <row r="458" spans="1:13" s="275" customFormat="1" ht="15.75">
      <c r="A458" s="275" t="s">
        <v>706</v>
      </c>
      <c r="I458" s="275" t="str">
        <f>A458</f>
        <v>Adjusted Vic data</v>
      </c>
    </row>
    <row r="459" spans="1:13">
      <c r="H459" s="150"/>
    </row>
    <row r="460" spans="1:13">
      <c r="A460" s="151" t="s">
        <v>3</v>
      </c>
      <c r="B460" s="680" t="s">
        <v>137</v>
      </c>
      <c r="C460" s="154" t="s">
        <v>4</v>
      </c>
      <c r="D460" s="155" t="s">
        <v>79</v>
      </c>
      <c r="E460" s="414"/>
      <c r="F460" s="414"/>
      <c r="G460" s="414"/>
      <c r="H460" s="173"/>
      <c r="I460" s="142" t="s">
        <v>324</v>
      </c>
      <c r="J460" s="21" t="s">
        <v>325</v>
      </c>
      <c r="K460" s="156">
        <f>E525</f>
        <v>5119</v>
      </c>
      <c r="L460" s="156">
        <f>F525</f>
        <v>5503</v>
      </c>
      <c r="M460" s="156">
        <f>G525</f>
        <v>5358</v>
      </c>
    </row>
    <row r="461" spans="1:13">
      <c r="A461" s="158"/>
      <c r="B461" s="681"/>
      <c r="C461" s="154" t="s">
        <v>138</v>
      </c>
      <c r="D461" s="155" t="s">
        <v>139</v>
      </c>
      <c r="E461" s="414"/>
      <c r="F461" s="414"/>
      <c r="G461" s="414"/>
      <c r="H461" s="173"/>
      <c r="I461" s="142" t="s">
        <v>326</v>
      </c>
      <c r="J461" s="21" t="s">
        <v>327</v>
      </c>
      <c r="K461" s="156">
        <f>E527</f>
        <v>196</v>
      </c>
      <c r="L461" s="156">
        <f>F527</f>
        <v>200</v>
      </c>
      <c r="M461" s="156">
        <f>G527</f>
        <v>201</v>
      </c>
    </row>
    <row r="462" spans="1:13">
      <c r="A462" s="159"/>
      <c r="B462" s="682"/>
      <c r="C462" s="154" t="s">
        <v>81</v>
      </c>
      <c r="D462" s="155" t="s">
        <v>80</v>
      </c>
      <c r="E462" s="415">
        <f>Vic!L10</f>
        <v>8</v>
      </c>
      <c r="F462" s="415">
        <f>Vic!M10</f>
        <v>7</v>
      </c>
      <c r="G462" s="415">
        <f>Vic!N10</f>
        <v>21</v>
      </c>
      <c r="H462" s="173"/>
      <c r="I462" s="142" t="s">
        <v>328</v>
      </c>
      <c r="J462" s="21" t="s">
        <v>130</v>
      </c>
      <c r="K462" s="156">
        <f>E526</f>
        <v>437</v>
      </c>
      <c r="L462" s="156">
        <f>F526</f>
        <v>370</v>
      </c>
      <c r="M462" s="156">
        <f>G526</f>
        <v>629</v>
      </c>
    </row>
    <row r="463" spans="1:13">
      <c r="A463" s="144" t="s">
        <v>5</v>
      </c>
      <c r="B463" s="152" t="s">
        <v>6</v>
      </c>
      <c r="C463" s="154" t="s">
        <v>7</v>
      </c>
      <c r="D463" s="155" t="s">
        <v>82</v>
      </c>
      <c r="E463" s="415">
        <f>Vic!L11</f>
        <v>6261</v>
      </c>
      <c r="F463" s="415">
        <f>Vic!M11</f>
        <v>7341</v>
      </c>
      <c r="G463" s="415">
        <f>Vic!N11</f>
        <v>6214</v>
      </c>
      <c r="H463" s="173"/>
      <c r="I463" s="142" t="s">
        <v>329</v>
      </c>
      <c r="J463" s="21" t="s">
        <v>330</v>
      </c>
      <c r="K463" s="156">
        <f>E496</f>
        <v>434</v>
      </c>
      <c r="L463" s="156">
        <f>F496</f>
        <v>196</v>
      </c>
      <c r="M463" s="156">
        <f>G496</f>
        <v>271</v>
      </c>
    </row>
    <row r="464" spans="1:13">
      <c r="A464" s="144" t="s">
        <v>8</v>
      </c>
      <c r="B464" s="152" t="s">
        <v>140</v>
      </c>
      <c r="C464" s="154" t="s">
        <v>9</v>
      </c>
      <c r="D464" s="155" t="s">
        <v>83</v>
      </c>
      <c r="E464" s="415">
        <f>Vic!L12</f>
        <v>3786</v>
      </c>
      <c r="F464" s="415">
        <f>Vic!M12</f>
        <v>4449</v>
      </c>
      <c r="G464" s="415">
        <f>Vic!N12</f>
        <v>4146</v>
      </c>
      <c r="H464" s="173"/>
      <c r="I464" s="142" t="s">
        <v>331</v>
      </c>
      <c r="J464" s="21" t="s">
        <v>332</v>
      </c>
      <c r="K464" s="156">
        <f>E498</f>
        <v>0</v>
      </c>
      <c r="L464" s="156">
        <f>F498</f>
        <v>0</v>
      </c>
      <c r="M464" s="156">
        <f>G498</f>
        <v>0</v>
      </c>
    </row>
    <row r="465" spans="1:13">
      <c r="A465" s="151" t="s">
        <v>10</v>
      </c>
      <c r="B465" s="680" t="s">
        <v>11</v>
      </c>
      <c r="C465" s="154" t="s">
        <v>12</v>
      </c>
      <c r="D465" s="155" t="s">
        <v>84</v>
      </c>
      <c r="E465" s="415">
        <f>Vic!L13</f>
        <v>5</v>
      </c>
      <c r="F465" s="415">
        <f>Vic!M13</f>
        <v>3</v>
      </c>
      <c r="G465" s="415">
        <f>Vic!N13</f>
        <v>6</v>
      </c>
      <c r="H465" s="173"/>
      <c r="I465" s="142" t="s">
        <v>333</v>
      </c>
      <c r="J465" s="21" t="s">
        <v>334</v>
      </c>
      <c r="K465" s="156">
        <f>E495</f>
        <v>537</v>
      </c>
      <c r="L465" s="156">
        <f>F495</f>
        <v>438</v>
      </c>
      <c r="M465" s="156">
        <f>G495</f>
        <v>610</v>
      </c>
    </row>
    <row r="466" spans="1:13">
      <c r="A466" s="158"/>
      <c r="B466" s="681"/>
      <c r="C466" s="154" t="s">
        <v>13</v>
      </c>
      <c r="D466" s="155" t="s">
        <v>85</v>
      </c>
      <c r="E466" s="415">
        <f>Vic!L14</f>
        <v>3</v>
      </c>
      <c r="F466" s="415">
        <f>Vic!M14</f>
        <v>0</v>
      </c>
      <c r="G466" s="415">
        <f>Vic!N14</f>
        <v>3</v>
      </c>
      <c r="H466" s="173"/>
      <c r="I466" s="142" t="s">
        <v>335</v>
      </c>
      <c r="J466" s="21" t="s">
        <v>336</v>
      </c>
      <c r="K466" s="156">
        <f>E461</f>
        <v>0</v>
      </c>
      <c r="L466" s="156">
        <f>F461</f>
        <v>0</v>
      </c>
      <c r="M466" s="156">
        <f>G461</f>
        <v>0</v>
      </c>
    </row>
    <row r="467" spans="1:13">
      <c r="A467" s="158"/>
      <c r="B467" s="681"/>
      <c r="C467" s="154" t="s">
        <v>14</v>
      </c>
      <c r="D467" s="155" t="s">
        <v>86</v>
      </c>
      <c r="E467" s="415">
        <f>Vic!L15</f>
        <v>20</v>
      </c>
      <c r="F467" s="415">
        <f>Vic!M15</f>
        <v>10</v>
      </c>
      <c r="G467" s="415">
        <f>Vic!N15</f>
        <v>8</v>
      </c>
      <c r="H467" s="173"/>
      <c r="I467" s="142" t="s">
        <v>337</v>
      </c>
      <c r="J467" s="21" t="s">
        <v>322</v>
      </c>
      <c r="K467" s="156">
        <f t="shared" ref="K467:K468" si="118">E499</f>
        <v>9789</v>
      </c>
      <c r="L467" s="156">
        <f t="shared" ref="L467:L468" si="119">F499</f>
        <v>9493</v>
      </c>
      <c r="M467" s="156">
        <f t="shared" ref="M467:M468" si="120">G499</f>
        <v>9710</v>
      </c>
    </row>
    <row r="468" spans="1:13">
      <c r="A468" s="158"/>
      <c r="B468" s="681"/>
      <c r="C468" s="154" t="s">
        <v>15</v>
      </c>
      <c r="D468" s="155" t="s">
        <v>87</v>
      </c>
      <c r="E468" s="415">
        <f>Vic!L16</f>
        <v>1</v>
      </c>
      <c r="F468" s="415">
        <f>Vic!M16</f>
        <v>19</v>
      </c>
      <c r="G468" s="415">
        <f>Vic!N16</f>
        <v>49</v>
      </c>
      <c r="H468" s="173"/>
      <c r="I468" s="142" t="s">
        <v>338</v>
      </c>
      <c r="J468" s="21" t="s">
        <v>339</v>
      </c>
      <c r="K468" s="156">
        <f t="shared" si="118"/>
        <v>43338</v>
      </c>
      <c r="L468" s="156">
        <f t="shared" si="119"/>
        <v>39650</v>
      </c>
      <c r="M468" s="156">
        <f t="shared" si="120"/>
        <v>39619</v>
      </c>
    </row>
    <row r="469" spans="1:13">
      <c r="A469" s="158"/>
      <c r="B469" s="681"/>
      <c r="C469" s="154" t="s">
        <v>16</v>
      </c>
      <c r="D469" s="155" t="s">
        <v>88</v>
      </c>
      <c r="E469" s="415">
        <f>Vic!L17</f>
        <v>132</v>
      </c>
      <c r="F469" s="415">
        <f>Vic!M17</f>
        <v>175</v>
      </c>
      <c r="G469" s="415">
        <f>Vic!N17</f>
        <v>96</v>
      </c>
      <c r="H469" s="173"/>
      <c r="I469" s="142" t="s">
        <v>340</v>
      </c>
      <c r="J469" s="21" t="s">
        <v>341</v>
      </c>
      <c r="K469" s="156">
        <f>E506</f>
        <v>139</v>
      </c>
      <c r="L469" s="156">
        <f>F506</f>
        <v>310</v>
      </c>
      <c r="M469" s="156">
        <f>G506</f>
        <v>152</v>
      </c>
    </row>
    <row r="470" spans="1:13">
      <c r="A470" s="158"/>
      <c r="B470" s="681"/>
      <c r="C470" s="154" t="s">
        <v>17</v>
      </c>
      <c r="D470" s="155" t="s">
        <v>89</v>
      </c>
      <c r="E470" s="415">
        <f>Vic!L18</f>
        <v>1</v>
      </c>
      <c r="F470" s="415">
        <f>Vic!M18</f>
        <v>9</v>
      </c>
      <c r="G470" s="415">
        <f>Vic!N18</f>
        <v>1</v>
      </c>
      <c r="H470" s="173"/>
      <c r="I470" s="142" t="s">
        <v>342</v>
      </c>
      <c r="J470" s="21" t="s">
        <v>343</v>
      </c>
      <c r="K470" s="156">
        <f>E501</f>
        <v>190</v>
      </c>
      <c r="L470" s="156">
        <f>F501</f>
        <v>237</v>
      </c>
      <c r="M470" s="156">
        <f>G501</f>
        <v>448</v>
      </c>
    </row>
    <row r="471" spans="1:13">
      <c r="A471" s="158"/>
      <c r="B471" s="681"/>
      <c r="C471" s="154" t="s">
        <v>18</v>
      </c>
      <c r="D471" s="155" t="s">
        <v>90</v>
      </c>
      <c r="E471" s="415">
        <f>Vic!L19</f>
        <v>10</v>
      </c>
      <c r="F471" s="415">
        <f>Vic!M19</f>
        <v>0</v>
      </c>
      <c r="G471" s="415">
        <f>Vic!N19</f>
        <v>0</v>
      </c>
      <c r="H471" s="173"/>
      <c r="I471" s="142" t="s">
        <v>344</v>
      </c>
      <c r="J471" s="21" t="s">
        <v>345</v>
      </c>
      <c r="K471" s="156">
        <f t="shared" ref="K471:K472" si="121">E490</f>
        <v>9974</v>
      </c>
      <c r="L471" s="156">
        <f t="shared" ref="L471:L472" si="122">F490</f>
        <v>10293</v>
      </c>
      <c r="M471" s="156">
        <f t="shared" ref="M471:M472" si="123">G490</f>
        <v>10355</v>
      </c>
    </row>
    <row r="472" spans="1:13">
      <c r="A472" s="158"/>
      <c r="B472" s="681"/>
      <c r="C472" s="154" t="s">
        <v>19</v>
      </c>
      <c r="D472" s="155" t="s">
        <v>141</v>
      </c>
      <c r="E472" s="415">
        <f>Vic!L20</f>
        <v>8</v>
      </c>
      <c r="F472" s="415">
        <f>Vic!M20</f>
        <v>0</v>
      </c>
      <c r="G472" s="415">
        <f>Vic!N20</f>
        <v>9</v>
      </c>
      <c r="H472" s="173"/>
      <c r="I472" s="142" t="s">
        <v>346</v>
      </c>
      <c r="J472" s="21" t="s">
        <v>347</v>
      </c>
      <c r="K472" s="156">
        <f t="shared" si="121"/>
        <v>1865</v>
      </c>
      <c r="L472" s="156">
        <f t="shared" si="122"/>
        <v>1259</v>
      </c>
      <c r="M472" s="156">
        <f t="shared" si="123"/>
        <v>1183</v>
      </c>
    </row>
    <row r="473" spans="1:13">
      <c r="A473" s="158"/>
      <c r="B473" s="681"/>
      <c r="C473" s="154" t="s">
        <v>142</v>
      </c>
      <c r="D473" s="155" t="s">
        <v>143</v>
      </c>
      <c r="E473" s="415">
        <f>Vic!L21</f>
        <v>0</v>
      </c>
      <c r="F473" s="415">
        <f>Vic!M21</f>
        <v>0</v>
      </c>
      <c r="G473" s="415">
        <f>Vic!N21</f>
        <v>6</v>
      </c>
      <c r="H473" s="173"/>
      <c r="I473" s="142" t="s">
        <v>348</v>
      </c>
      <c r="J473" s="21" t="s">
        <v>349</v>
      </c>
      <c r="K473" s="156">
        <f>E528</f>
        <v>479</v>
      </c>
      <c r="L473" s="156">
        <f>F528</f>
        <v>478</v>
      </c>
      <c r="M473" s="156">
        <f>G528</f>
        <v>559</v>
      </c>
    </row>
    <row r="474" spans="1:13">
      <c r="A474" s="158"/>
      <c r="B474" s="681"/>
      <c r="C474" s="154" t="s">
        <v>20</v>
      </c>
      <c r="D474" s="155" t="s">
        <v>91</v>
      </c>
      <c r="E474" s="415">
        <f>Vic!L22</f>
        <v>46</v>
      </c>
      <c r="F474" s="415">
        <f>Vic!M22</f>
        <v>70</v>
      </c>
      <c r="G474" s="415">
        <f>Vic!N22</f>
        <v>141</v>
      </c>
      <c r="H474" s="173"/>
      <c r="I474" s="142" t="s">
        <v>350</v>
      </c>
      <c r="J474" s="21" t="s">
        <v>351</v>
      </c>
      <c r="K474" s="156">
        <f>SUM(E531,E486:E487,E489)</f>
        <v>13</v>
      </c>
      <c r="L474" s="156">
        <f t="shared" ref="L474" si="124">SUM(F531,F486:F487,F489)</f>
        <v>33</v>
      </c>
      <c r="M474" s="156">
        <f t="shared" ref="M474" si="125">SUM(G531,G486:G487,G489)</f>
        <v>17</v>
      </c>
    </row>
    <row r="475" spans="1:13">
      <c r="A475" s="158"/>
      <c r="B475" s="681"/>
      <c r="C475" s="154" t="s">
        <v>21</v>
      </c>
      <c r="D475" s="155" t="s">
        <v>144</v>
      </c>
      <c r="E475" s="415">
        <f>Vic!L23</f>
        <v>0</v>
      </c>
      <c r="F475" s="415">
        <f>Vic!M23</f>
        <v>0</v>
      </c>
      <c r="G475" s="415">
        <f>Vic!N23</f>
        <v>0</v>
      </c>
      <c r="H475" s="173"/>
      <c r="I475" s="142" t="s">
        <v>352</v>
      </c>
      <c r="J475" s="21" t="s">
        <v>353</v>
      </c>
      <c r="K475" s="156">
        <f>E529</f>
        <v>513</v>
      </c>
      <c r="L475" s="156">
        <f>F529</f>
        <v>487</v>
      </c>
      <c r="M475" s="156">
        <f>G529</f>
        <v>356</v>
      </c>
    </row>
    <row r="476" spans="1:13">
      <c r="A476" s="158"/>
      <c r="B476" s="681"/>
      <c r="C476" s="154" t="s">
        <v>22</v>
      </c>
      <c r="D476" s="155" t="s">
        <v>92</v>
      </c>
      <c r="E476" s="415">
        <f>Vic!L24</f>
        <v>98</v>
      </c>
      <c r="F476" s="415">
        <f>Vic!M24</f>
        <v>104</v>
      </c>
      <c r="G476" s="415">
        <f>Vic!N24</f>
        <v>163</v>
      </c>
      <c r="H476" s="173"/>
      <c r="I476" s="142" t="s">
        <v>354</v>
      </c>
      <c r="J476" s="21" t="s">
        <v>355</v>
      </c>
      <c r="K476" s="156">
        <f>E460</f>
        <v>0</v>
      </c>
      <c r="L476" s="156">
        <f>F460</f>
        <v>0</v>
      </c>
      <c r="M476" s="156">
        <f>G460</f>
        <v>0</v>
      </c>
    </row>
    <row r="477" spans="1:13">
      <c r="A477" s="158"/>
      <c r="B477" s="681"/>
      <c r="C477" s="154" t="s">
        <v>23</v>
      </c>
      <c r="D477" s="155" t="s">
        <v>93</v>
      </c>
      <c r="E477" s="415">
        <f>Vic!L25</f>
        <v>1647</v>
      </c>
      <c r="F477" s="415">
        <f>Vic!M25</f>
        <v>1155</v>
      </c>
      <c r="G477" s="415">
        <f>Vic!N25</f>
        <v>1042</v>
      </c>
      <c r="H477" s="173"/>
      <c r="I477" s="142" t="s">
        <v>356</v>
      </c>
      <c r="J477" s="21" t="s">
        <v>357</v>
      </c>
      <c r="K477" s="156">
        <f>SUM(E522,E519:E520,E524)</f>
        <v>226650</v>
      </c>
      <c r="L477" s="156">
        <f t="shared" ref="L477" si="126">SUM(F522,F519:F520,F524)</f>
        <v>223713</v>
      </c>
      <c r="M477" s="156">
        <f t="shared" ref="M477" si="127">SUM(G522,G519:G520,G524)</f>
        <v>233180</v>
      </c>
    </row>
    <row r="478" spans="1:13">
      <c r="A478" s="158"/>
      <c r="B478" s="681"/>
      <c r="C478" s="154" t="s">
        <v>24</v>
      </c>
      <c r="D478" s="155" t="s">
        <v>94</v>
      </c>
      <c r="E478" s="415">
        <f>Vic!L26</f>
        <v>5561</v>
      </c>
      <c r="F478" s="415">
        <f>Vic!M26</f>
        <v>5875</v>
      </c>
      <c r="G478" s="415">
        <f>Vic!N26</f>
        <v>6703</v>
      </c>
      <c r="H478" s="276" t="s">
        <v>503</v>
      </c>
      <c r="I478" s="143"/>
      <c r="J478" s="67" t="s">
        <v>412</v>
      </c>
      <c r="K478" s="160"/>
      <c r="L478" s="160"/>
      <c r="M478" s="161"/>
    </row>
    <row r="479" spans="1:13">
      <c r="A479" s="158"/>
      <c r="B479" s="681"/>
      <c r="C479" s="154" t="s">
        <v>25</v>
      </c>
      <c r="D479" s="155" t="s">
        <v>145</v>
      </c>
      <c r="E479" s="415">
        <f>Vic!L27</f>
        <v>0</v>
      </c>
      <c r="F479" s="415">
        <f>Vic!M27</f>
        <v>0</v>
      </c>
      <c r="G479" s="415">
        <f>Vic!N27</f>
        <v>0</v>
      </c>
      <c r="H479" s="173"/>
      <c r="I479" s="142" t="s">
        <v>358</v>
      </c>
      <c r="J479" s="22" t="s">
        <v>84</v>
      </c>
      <c r="K479" s="156">
        <f>E465</f>
        <v>5</v>
      </c>
      <c r="L479" s="156">
        <f>F465</f>
        <v>3</v>
      </c>
      <c r="M479" s="156">
        <f>G465</f>
        <v>6</v>
      </c>
    </row>
    <row r="480" spans="1:13">
      <c r="A480" s="158"/>
      <c r="B480" s="681"/>
      <c r="C480" s="154" t="s">
        <v>146</v>
      </c>
      <c r="D480" s="155" t="s">
        <v>147</v>
      </c>
      <c r="E480" s="414"/>
      <c r="F480" s="414"/>
      <c r="G480" s="414"/>
      <c r="H480" s="173"/>
      <c r="I480" s="142" t="s">
        <v>359</v>
      </c>
      <c r="J480" s="22" t="s">
        <v>90</v>
      </c>
      <c r="K480" s="156">
        <f>E471</f>
        <v>10</v>
      </c>
      <c r="L480" s="156">
        <f>F471</f>
        <v>0</v>
      </c>
      <c r="M480" s="156">
        <f>G471</f>
        <v>0</v>
      </c>
    </row>
    <row r="481" spans="1:13">
      <c r="A481" s="158"/>
      <c r="B481" s="681"/>
      <c r="C481" s="154" t="s">
        <v>148</v>
      </c>
      <c r="D481" s="155" t="s">
        <v>149</v>
      </c>
      <c r="E481" s="414"/>
      <c r="F481" s="414"/>
      <c r="G481" s="414"/>
      <c r="H481" s="173"/>
      <c r="I481" s="142" t="s">
        <v>360</v>
      </c>
      <c r="J481" s="22" t="s">
        <v>361</v>
      </c>
      <c r="K481" s="156">
        <f>E469</f>
        <v>132</v>
      </c>
      <c r="L481" s="156">
        <f>F469</f>
        <v>175</v>
      </c>
      <c r="M481" s="156">
        <f>G469</f>
        <v>96</v>
      </c>
    </row>
    <row r="482" spans="1:13">
      <c r="A482" s="158"/>
      <c r="B482" s="681"/>
      <c r="C482" s="154" t="s">
        <v>26</v>
      </c>
      <c r="D482" s="155" t="s">
        <v>150</v>
      </c>
      <c r="E482" s="415">
        <f>Vic!L30</f>
        <v>7</v>
      </c>
      <c r="F482" s="415">
        <f>Vic!M30</f>
        <v>1</v>
      </c>
      <c r="G482" s="415">
        <f>Vic!N30</f>
        <v>5</v>
      </c>
      <c r="H482" s="173"/>
      <c r="I482" s="142" t="s">
        <v>362</v>
      </c>
      <c r="J482" s="22" t="s">
        <v>91</v>
      </c>
      <c r="K482" s="156">
        <f>E474</f>
        <v>46</v>
      </c>
      <c r="L482" s="156">
        <f>F474</f>
        <v>70</v>
      </c>
      <c r="M482" s="156">
        <f>G474</f>
        <v>141</v>
      </c>
    </row>
    <row r="483" spans="1:13">
      <c r="A483" s="158"/>
      <c r="B483" s="681"/>
      <c r="C483" s="154" t="s">
        <v>27</v>
      </c>
      <c r="D483" s="155" t="s">
        <v>95</v>
      </c>
      <c r="E483" s="415">
        <f>Vic!L31</f>
        <v>3782</v>
      </c>
      <c r="F483" s="415">
        <f>Vic!M31</f>
        <v>1738</v>
      </c>
      <c r="G483" s="415">
        <f>Vic!N31</f>
        <v>1836</v>
      </c>
      <c r="H483" s="173"/>
      <c r="I483" s="142" t="s">
        <v>363</v>
      </c>
      <c r="J483" s="22" t="s">
        <v>94</v>
      </c>
      <c r="K483" s="156">
        <f>E478</f>
        <v>5561</v>
      </c>
      <c r="L483" s="156">
        <f>F478</f>
        <v>5875</v>
      </c>
      <c r="M483" s="156">
        <f>G478</f>
        <v>6703</v>
      </c>
    </row>
    <row r="484" spans="1:13">
      <c r="A484" s="158"/>
      <c r="B484" s="681"/>
      <c r="C484" s="154" t="s">
        <v>28</v>
      </c>
      <c r="D484" s="155" t="s">
        <v>96</v>
      </c>
      <c r="E484" s="415">
        <f>Vic!L32</f>
        <v>6</v>
      </c>
      <c r="F484" s="415">
        <f>Vic!M32</f>
        <v>2</v>
      </c>
      <c r="G484" s="415">
        <f>Vic!N32</f>
        <v>3</v>
      </c>
      <c r="H484" s="173"/>
      <c r="I484" s="142" t="s">
        <v>364</v>
      </c>
      <c r="J484" s="22" t="s">
        <v>87</v>
      </c>
      <c r="K484" s="156">
        <f>E468</f>
        <v>1</v>
      </c>
      <c r="L484" s="156">
        <f>F468</f>
        <v>19</v>
      </c>
      <c r="M484" s="156">
        <f>G468</f>
        <v>49</v>
      </c>
    </row>
    <row r="485" spans="1:13">
      <c r="A485" s="158"/>
      <c r="B485" s="681"/>
      <c r="C485" s="154" t="s">
        <v>29</v>
      </c>
      <c r="D485" s="155" t="s">
        <v>97</v>
      </c>
      <c r="E485" s="415">
        <f>Vic!L33</f>
        <v>21</v>
      </c>
      <c r="F485" s="415">
        <f>Vic!M33</f>
        <v>1</v>
      </c>
      <c r="G485" s="415">
        <f>Vic!N33</f>
        <v>0</v>
      </c>
      <c r="H485" s="173"/>
      <c r="I485" s="142" t="s">
        <v>365</v>
      </c>
      <c r="J485" s="22" t="s">
        <v>145</v>
      </c>
      <c r="K485" s="156">
        <f>E479</f>
        <v>0</v>
      </c>
      <c r="L485" s="156">
        <f>F479</f>
        <v>0</v>
      </c>
      <c r="M485" s="156">
        <f>G479</f>
        <v>0</v>
      </c>
    </row>
    <row r="486" spans="1:13">
      <c r="A486" s="158"/>
      <c r="B486" s="681"/>
      <c r="C486" s="154" t="s">
        <v>99</v>
      </c>
      <c r="D486" s="155" t="s">
        <v>98</v>
      </c>
      <c r="E486" s="415">
        <f>Vic!L34</f>
        <v>0</v>
      </c>
      <c r="F486" s="415">
        <f>Vic!M34</f>
        <v>5</v>
      </c>
      <c r="G486" s="415">
        <f>Vic!N34</f>
        <v>0</v>
      </c>
      <c r="H486" s="173"/>
      <c r="I486" s="142" t="s">
        <v>366</v>
      </c>
      <c r="J486" s="22" t="s">
        <v>89</v>
      </c>
      <c r="K486" s="156">
        <f>E470</f>
        <v>1</v>
      </c>
      <c r="L486" s="156">
        <f>F470</f>
        <v>9</v>
      </c>
      <c r="M486" s="156">
        <f>G470</f>
        <v>1</v>
      </c>
    </row>
    <row r="487" spans="1:13">
      <c r="A487" s="158"/>
      <c r="B487" s="681"/>
      <c r="C487" s="154" t="s">
        <v>101</v>
      </c>
      <c r="D487" s="155" t="s">
        <v>100</v>
      </c>
      <c r="E487" s="415">
        <f>Vic!L35</f>
        <v>0</v>
      </c>
      <c r="F487" s="415">
        <f>Vic!M35</f>
        <v>5</v>
      </c>
      <c r="G487" s="415">
        <f>Vic!N35</f>
        <v>0</v>
      </c>
      <c r="H487" s="173"/>
      <c r="I487" s="142" t="s">
        <v>367</v>
      </c>
      <c r="J487" s="22" t="s">
        <v>141</v>
      </c>
      <c r="K487" s="156">
        <f>E472</f>
        <v>8</v>
      </c>
      <c r="L487" s="156">
        <f>F472</f>
        <v>0</v>
      </c>
      <c r="M487" s="156">
        <f>G472</f>
        <v>9</v>
      </c>
    </row>
    <row r="488" spans="1:13">
      <c r="A488" s="159"/>
      <c r="B488" s="682"/>
      <c r="C488" s="154" t="s">
        <v>30</v>
      </c>
      <c r="D488" s="155" t="s">
        <v>151</v>
      </c>
      <c r="E488" s="415">
        <f>Vic!L36</f>
        <v>0</v>
      </c>
      <c r="F488" s="415">
        <f>Vic!M36</f>
        <v>0</v>
      </c>
      <c r="G488" s="415">
        <f>Vic!N36</f>
        <v>0</v>
      </c>
      <c r="H488" s="173"/>
      <c r="I488" s="142" t="s">
        <v>368</v>
      </c>
      <c r="J488" s="22" t="s">
        <v>147</v>
      </c>
      <c r="K488" s="156">
        <f>E480</f>
        <v>0</v>
      </c>
      <c r="L488" s="156">
        <f>F480</f>
        <v>0</v>
      </c>
      <c r="M488" s="156">
        <f>G480</f>
        <v>0</v>
      </c>
    </row>
    <row r="489" spans="1:13">
      <c r="A489" s="151" t="s">
        <v>31</v>
      </c>
      <c r="B489" s="264" t="s">
        <v>32</v>
      </c>
      <c r="C489" s="154" t="s">
        <v>33</v>
      </c>
      <c r="D489" s="155" t="s">
        <v>102</v>
      </c>
      <c r="E489" s="415">
        <f>Vic!L37</f>
        <v>4</v>
      </c>
      <c r="F489" s="415">
        <f>Vic!M37</f>
        <v>13</v>
      </c>
      <c r="G489" s="415">
        <f>Vic!N37</f>
        <v>16</v>
      </c>
      <c r="H489" s="173"/>
      <c r="I489" s="142" t="s">
        <v>369</v>
      </c>
      <c r="J489" s="22" t="s">
        <v>86</v>
      </c>
      <c r="K489" s="156">
        <f>E467</f>
        <v>20</v>
      </c>
      <c r="L489" s="156">
        <f>F467</f>
        <v>10</v>
      </c>
      <c r="M489" s="156">
        <f>G467</f>
        <v>8</v>
      </c>
    </row>
    <row r="490" spans="1:13">
      <c r="A490" s="151" t="s">
        <v>34</v>
      </c>
      <c r="B490" s="680" t="s">
        <v>152</v>
      </c>
      <c r="C490" s="154" t="s">
        <v>35</v>
      </c>
      <c r="D490" s="155" t="s">
        <v>103</v>
      </c>
      <c r="E490" s="415">
        <f>Vic!L38</f>
        <v>9974</v>
      </c>
      <c r="F490" s="415">
        <f>Vic!M38</f>
        <v>10293</v>
      </c>
      <c r="G490" s="415">
        <f>Vic!N38</f>
        <v>10355</v>
      </c>
      <c r="H490" s="173"/>
      <c r="I490" s="142" t="s">
        <v>370</v>
      </c>
      <c r="J490" s="22" t="s">
        <v>143</v>
      </c>
      <c r="K490" s="156">
        <f>E473</f>
        <v>0</v>
      </c>
      <c r="L490" s="156">
        <f>F473</f>
        <v>0</v>
      </c>
      <c r="M490" s="156">
        <f>G473</f>
        <v>6</v>
      </c>
    </row>
    <row r="491" spans="1:13">
      <c r="A491" s="159"/>
      <c r="B491" s="682"/>
      <c r="C491" s="154" t="s">
        <v>105</v>
      </c>
      <c r="D491" s="155" t="s">
        <v>104</v>
      </c>
      <c r="E491" s="415">
        <f>Vic!L39</f>
        <v>1865</v>
      </c>
      <c r="F491" s="415">
        <f>Vic!M39</f>
        <v>1259</v>
      </c>
      <c r="G491" s="415">
        <f>Vic!N39</f>
        <v>1183</v>
      </c>
      <c r="H491" s="173"/>
      <c r="I491" s="142" t="s">
        <v>371</v>
      </c>
      <c r="J491" s="22" t="s">
        <v>93</v>
      </c>
      <c r="K491" s="156">
        <f>E477</f>
        <v>1647</v>
      </c>
      <c r="L491" s="156">
        <f>F477</f>
        <v>1155</v>
      </c>
      <c r="M491" s="156">
        <f>G477</f>
        <v>1042</v>
      </c>
    </row>
    <row r="492" spans="1:13">
      <c r="A492" s="151" t="s">
        <v>37</v>
      </c>
      <c r="B492" s="680" t="s">
        <v>153</v>
      </c>
      <c r="C492" s="154" t="s">
        <v>38</v>
      </c>
      <c r="D492" s="155" t="s">
        <v>106</v>
      </c>
      <c r="E492" s="415">
        <f>Vic!L40</f>
        <v>1119</v>
      </c>
      <c r="F492" s="415">
        <f>Vic!M40</f>
        <v>474</v>
      </c>
      <c r="G492" s="415">
        <f>Vic!N40</f>
        <v>821</v>
      </c>
      <c r="H492" s="173"/>
      <c r="I492" s="142" t="s">
        <v>372</v>
      </c>
      <c r="J492" s="22" t="s">
        <v>85</v>
      </c>
      <c r="K492" s="156">
        <f>E466</f>
        <v>3</v>
      </c>
      <c r="L492" s="156">
        <f>F466</f>
        <v>0</v>
      </c>
      <c r="M492" s="156">
        <f>G466</f>
        <v>3</v>
      </c>
    </row>
    <row r="493" spans="1:13">
      <c r="A493" s="158"/>
      <c r="B493" s="681"/>
      <c r="C493" s="154" t="s">
        <v>39</v>
      </c>
      <c r="D493" s="155" t="s">
        <v>107</v>
      </c>
      <c r="E493" s="415">
        <f>Vic!L41</f>
        <v>2824</v>
      </c>
      <c r="F493" s="415">
        <f>Vic!M41</f>
        <v>2423</v>
      </c>
      <c r="G493" s="415">
        <f>Vic!N41</f>
        <v>2276</v>
      </c>
      <c r="H493" s="173"/>
      <c r="I493" s="142" t="s">
        <v>373</v>
      </c>
      <c r="J493" s="22" t="s">
        <v>374</v>
      </c>
      <c r="K493" s="156">
        <f t="shared" ref="K493:K495" si="128">E462</f>
        <v>8</v>
      </c>
      <c r="L493" s="156">
        <f t="shared" ref="L493:L495" si="129">F462</f>
        <v>7</v>
      </c>
      <c r="M493" s="156">
        <f t="shared" ref="M493:M495" si="130">G462</f>
        <v>21</v>
      </c>
    </row>
    <row r="494" spans="1:13">
      <c r="A494" s="158"/>
      <c r="B494" s="681"/>
      <c r="C494" s="154" t="s">
        <v>40</v>
      </c>
      <c r="D494" s="155" t="s">
        <v>108</v>
      </c>
      <c r="E494" s="415">
        <f>Vic!L42</f>
        <v>107</v>
      </c>
      <c r="F494" s="415">
        <f>Vic!M42</f>
        <v>76</v>
      </c>
      <c r="G494" s="415">
        <f>Vic!N42</f>
        <v>101</v>
      </c>
      <c r="H494" s="173"/>
      <c r="I494" s="142" t="s">
        <v>375</v>
      </c>
      <c r="J494" s="22" t="s">
        <v>82</v>
      </c>
      <c r="K494" s="156">
        <f t="shared" si="128"/>
        <v>6261</v>
      </c>
      <c r="L494" s="156">
        <f t="shared" si="129"/>
        <v>7341</v>
      </c>
      <c r="M494" s="156">
        <f t="shared" si="130"/>
        <v>6214</v>
      </c>
    </row>
    <row r="495" spans="1:13">
      <c r="A495" s="159"/>
      <c r="B495" s="682"/>
      <c r="C495" s="154" t="s">
        <v>41</v>
      </c>
      <c r="D495" s="155" t="s">
        <v>109</v>
      </c>
      <c r="E495" s="415">
        <f>Vic!L43</f>
        <v>537</v>
      </c>
      <c r="F495" s="415">
        <f>Vic!M43</f>
        <v>438</v>
      </c>
      <c r="G495" s="415">
        <f>Vic!N43</f>
        <v>610</v>
      </c>
      <c r="H495" s="173"/>
      <c r="I495" s="142" t="s">
        <v>376</v>
      </c>
      <c r="J495" s="22" t="s">
        <v>83</v>
      </c>
      <c r="K495" s="156">
        <f t="shared" si="128"/>
        <v>3786</v>
      </c>
      <c r="L495" s="156">
        <f t="shared" si="129"/>
        <v>4449</v>
      </c>
      <c r="M495" s="156">
        <f t="shared" si="130"/>
        <v>4146</v>
      </c>
    </row>
    <row r="496" spans="1:13">
      <c r="A496" s="151" t="s">
        <v>42</v>
      </c>
      <c r="B496" s="680" t="s">
        <v>154</v>
      </c>
      <c r="C496" s="154" t="s">
        <v>43</v>
      </c>
      <c r="D496" s="155" t="s">
        <v>110</v>
      </c>
      <c r="E496" s="415">
        <f>Vic!L44</f>
        <v>434</v>
      </c>
      <c r="F496" s="415">
        <f>Vic!M44</f>
        <v>196</v>
      </c>
      <c r="G496" s="415">
        <f>Vic!N44</f>
        <v>271</v>
      </c>
      <c r="H496" s="173"/>
      <c r="I496" s="142" t="s">
        <v>377</v>
      </c>
      <c r="J496" s="22" t="s">
        <v>378</v>
      </c>
      <c r="K496" s="156">
        <f>E523</f>
        <v>29078</v>
      </c>
      <c r="L496" s="156">
        <f>F523</f>
        <v>28923</v>
      </c>
      <c r="M496" s="156">
        <f>G523</f>
        <v>45852</v>
      </c>
    </row>
    <row r="497" spans="1:13">
      <c r="A497" s="158"/>
      <c r="B497" s="681"/>
      <c r="C497" s="154" t="s">
        <v>44</v>
      </c>
      <c r="D497" s="155" t="s">
        <v>111</v>
      </c>
      <c r="E497" s="415">
        <f>Vic!L45</f>
        <v>5</v>
      </c>
      <c r="F497" s="415">
        <f>Vic!M45</f>
        <v>5</v>
      </c>
      <c r="G497" s="415">
        <f>Vic!N45</f>
        <v>10</v>
      </c>
      <c r="H497" s="276" t="str">
        <f>H478</f>
        <v>Vic</v>
      </c>
      <c r="I497" s="142" t="s">
        <v>379</v>
      </c>
      <c r="J497" s="22" t="s">
        <v>176</v>
      </c>
      <c r="K497" s="156">
        <f>E497</f>
        <v>5</v>
      </c>
      <c r="L497" s="156">
        <f>F497</f>
        <v>5</v>
      </c>
      <c r="M497" s="156">
        <f>G497</f>
        <v>10</v>
      </c>
    </row>
    <row r="498" spans="1:13">
      <c r="A498" s="159"/>
      <c r="B498" s="682"/>
      <c r="C498" s="154" t="s">
        <v>45</v>
      </c>
      <c r="D498" s="155" t="s">
        <v>155</v>
      </c>
      <c r="E498" s="415">
        <f>Vic!L46</f>
        <v>0</v>
      </c>
      <c r="F498" s="415">
        <f>Vic!M46</f>
        <v>0</v>
      </c>
      <c r="G498" s="415">
        <f>Vic!N46</f>
        <v>0</v>
      </c>
      <c r="H498" s="173"/>
      <c r="I498" s="142" t="s">
        <v>380</v>
      </c>
      <c r="J498" s="22" t="s">
        <v>381</v>
      </c>
      <c r="K498" s="156">
        <f>E511</f>
        <v>0</v>
      </c>
      <c r="L498" s="156">
        <f>F511</f>
        <v>0</v>
      </c>
      <c r="M498" s="156">
        <f>G511</f>
        <v>0</v>
      </c>
    </row>
    <row r="499" spans="1:13">
      <c r="A499" s="151" t="s">
        <v>46</v>
      </c>
      <c r="B499" s="680" t="s">
        <v>156</v>
      </c>
      <c r="C499" s="154" t="s">
        <v>47</v>
      </c>
      <c r="D499" s="155" t="s">
        <v>112</v>
      </c>
      <c r="E499" s="415">
        <f>Vic!L47</f>
        <v>9789</v>
      </c>
      <c r="F499" s="415">
        <f>Vic!M47</f>
        <v>9493</v>
      </c>
      <c r="G499" s="415">
        <f>Vic!N47</f>
        <v>9710</v>
      </c>
      <c r="H499" s="173"/>
      <c r="I499" s="142" t="s">
        <v>382</v>
      </c>
      <c r="J499" s="22" t="s">
        <v>383</v>
      </c>
      <c r="K499" s="156">
        <f>E507</f>
        <v>0</v>
      </c>
      <c r="L499" s="156">
        <f>F507</f>
        <v>0</v>
      </c>
      <c r="M499" s="156">
        <f>G507</f>
        <v>1</v>
      </c>
    </row>
    <row r="500" spans="1:13">
      <c r="A500" s="158"/>
      <c r="B500" s="681"/>
      <c r="C500" s="154" t="s">
        <v>48</v>
      </c>
      <c r="D500" s="155" t="s">
        <v>157</v>
      </c>
      <c r="E500" s="415">
        <f>Vic!L48</f>
        <v>43338</v>
      </c>
      <c r="F500" s="415">
        <f>Vic!M48</f>
        <v>39650</v>
      </c>
      <c r="G500" s="415">
        <f>Vic!N48</f>
        <v>39619</v>
      </c>
      <c r="H500" s="173"/>
      <c r="I500" s="142" t="s">
        <v>384</v>
      </c>
      <c r="J500" s="22" t="s">
        <v>106</v>
      </c>
      <c r="K500" s="156">
        <f>E492</f>
        <v>1119</v>
      </c>
      <c r="L500" s="156">
        <f>F492</f>
        <v>474</v>
      </c>
      <c r="M500" s="156">
        <f>G492</f>
        <v>821</v>
      </c>
    </row>
    <row r="501" spans="1:13">
      <c r="A501" s="159"/>
      <c r="B501" s="682"/>
      <c r="C501" s="154" t="s">
        <v>49</v>
      </c>
      <c r="D501" s="155" t="s">
        <v>158</v>
      </c>
      <c r="E501" s="415">
        <f>Vic!L49</f>
        <v>190</v>
      </c>
      <c r="F501" s="415">
        <f>Vic!M49</f>
        <v>237</v>
      </c>
      <c r="G501" s="415">
        <f>Vic!N49</f>
        <v>448</v>
      </c>
      <c r="H501" s="173"/>
      <c r="I501" s="142" t="s">
        <v>385</v>
      </c>
      <c r="J501" s="22" t="s">
        <v>108</v>
      </c>
      <c r="K501" s="156">
        <f>E494</f>
        <v>107</v>
      </c>
      <c r="L501" s="156">
        <f>F494</f>
        <v>76</v>
      </c>
      <c r="M501" s="156">
        <f>G494</f>
        <v>101</v>
      </c>
    </row>
    <row r="502" spans="1:13">
      <c r="A502" s="151" t="s">
        <v>50</v>
      </c>
      <c r="B502" s="680" t="s">
        <v>159</v>
      </c>
      <c r="C502" s="154" t="s">
        <v>51</v>
      </c>
      <c r="D502" s="155" t="s">
        <v>113</v>
      </c>
      <c r="E502" s="415">
        <f>Vic!L50</f>
        <v>32892</v>
      </c>
      <c r="F502" s="415">
        <f>Vic!M50</f>
        <v>26126</v>
      </c>
      <c r="G502" s="415">
        <f>Vic!N50</f>
        <v>29882</v>
      </c>
      <c r="H502" s="173"/>
      <c r="I502" s="142" t="s">
        <v>386</v>
      </c>
      <c r="J502" s="22" t="s">
        <v>107</v>
      </c>
      <c r="K502" s="156">
        <f>E493</f>
        <v>2824</v>
      </c>
      <c r="L502" s="156">
        <f>F493</f>
        <v>2423</v>
      </c>
      <c r="M502" s="156">
        <f>G493</f>
        <v>2276</v>
      </c>
    </row>
    <row r="503" spans="1:13">
      <c r="A503" s="158"/>
      <c r="B503" s="681"/>
      <c r="C503" s="154" t="s">
        <v>115</v>
      </c>
      <c r="D503" s="155" t="s">
        <v>114</v>
      </c>
      <c r="E503" s="415">
        <f>Vic!L51</f>
        <v>47962</v>
      </c>
      <c r="F503" s="415">
        <f>Vic!M51</f>
        <v>48062</v>
      </c>
      <c r="G503" s="415">
        <f>Vic!N51</f>
        <v>51113</v>
      </c>
      <c r="H503" s="173"/>
      <c r="I503" s="142" t="s">
        <v>387</v>
      </c>
      <c r="J503" s="22" t="s">
        <v>388</v>
      </c>
      <c r="K503" s="156">
        <f t="shared" ref="K503:K504" si="131">E509</f>
        <v>0</v>
      </c>
      <c r="L503" s="156">
        <f t="shared" ref="L503:L504" si="132">F509</f>
        <v>0</v>
      </c>
      <c r="M503" s="156">
        <f t="shared" ref="M503:M504" si="133">G509</f>
        <v>0</v>
      </c>
    </row>
    <row r="504" spans="1:13">
      <c r="A504" s="158"/>
      <c r="B504" s="681"/>
      <c r="C504" s="154" t="s">
        <v>52</v>
      </c>
      <c r="D504" s="155" t="s">
        <v>116</v>
      </c>
      <c r="E504" s="415">
        <f>Vic!L52</f>
        <v>264</v>
      </c>
      <c r="F504" s="415">
        <f>Vic!M52</f>
        <v>237.5</v>
      </c>
      <c r="G504" s="415">
        <f>Vic!N52</f>
        <v>319.5</v>
      </c>
      <c r="H504" s="173"/>
      <c r="I504" s="142" t="s">
        <v>389</v>
      </c>
      <c r="J504" s="22" t="s">
        <v>390</v>
      </c>
      <c r="K504" s="156">
        <f t="shared" si="131"/>
        <v>0</v>
      </c>
      <c r="L504" s="156">
        <f t="shared" si="132"/>
        <v>0</v>
      </c>
      <c r="M504" s="156">
        <f t="shared" si="133"/>
        <v>0</v>
      </c>
    </row>
    <row r="505" spans="1:13">
      <c r="A505" s="159"/>
      <c r="B505" s="682"/>
      <c r="C505" s="154" t="s">
        <v>118</v>
      </c>
      <c r="D505" s="155" t="s">
        <v>117</v>
      </c>
      <c r="E505" s="415">
        <f>Vic!L53</f>
        <v>264</v>
      </c>
      <c r="F505" s="415">
        <f>Vic!M53</f>
        <v>237.5</v>
      </c>
      <c r="G505" s="415">
        <f>Vic!N53</f>
        <v>319.5</v>
      </c>
      <c r="H505" s="173"/>
      <c r="I505" s="142" t="s">
        <v>391</v>
      </c>
      <c r="J505" s="22" t="s">
        <v>392</v>
      </c>
      <c r="K505" s="156">
        <f>E508</f>
        <v>2</v>
      </c>
      <c r="L505" s="156">
        <f>F508</f>
        <v>4</v>
      </c>
      <c r="M505" s="156">
        <f>G508</f>
        <v>25</v>
      </c>
    </row>
    <row r="506" spans="1:13" ht="25.5">
      <c r="A506" s="151" t="s">
        <v>53</v>
      </c>
      <c r="B506" s="680" t="s">
        <v>54</v>
      </c>
      <c r="C506" s="154" t="s">
        <v>55</v>
      </c>
      <c r="D506" s="168" t="s">
        <v>160</v>
      </c>
      <c r="E506" s="415">
        <f>Vic!L54</f>
        <v>139</v>
      </c>
      <c r="F506" s="415">
        <f>Vic!M54</f>
        <v>310</v>
      </c>
      <c r="G506" s="415">
        <f>Vic!N54</f>
        <v>152</v>
      </c>
      <c r="H506" s="173"/>
      <c r="I506" s="143"/>
      <c r="J506" s="67" t="s">
        <v>410</v>
      </c>
      <c r="K506" s="160"/>
      <c r="L506" s="160"/>
      <c r="M506" s="161"/>
    </row>
    <row r="507" spans="1:13">
      <c r="A507" s="158"/>
      <c r="B507" s="681"/>
      <c r="C507" s="154" t="s">
        <v>56</v>
      </c>
      <c r="D507" s="155" t="s">
        <v>161</v>
      </c>
      <c r="E507" s="415">
        <f>Vic!L55</f>
        <v>0</v>
      </c>
      <c r="F507" s="415">
        <f>Vic!M55</f>
        <v>0</v>
      </c>
      <c r="G507" s="415">
        <f>Vic!N55</f>
        <v>1</v>
      </c>
      <c r="H507" s="173"/>
      <c r="I507" s="142" t="s">
        <v>393</v>
      </c>
      <c r="J507" s="22" t="s">
        <v>394</v>
      </c>
      <c r="K507" s="208">
        <f>'Gap data'!$B$18*'Gap data'!H6</f>
        <v>1610592.4713572804</v>
      </c>
      <c r="L507" s="208">
        <f>'Gap data'!$B$18*'Gap data'!H7</f>
        <v>1625471.9525857822</v>
      </c>
      <c r="M507" s="208">
        <f>'Gap data'!$B$18*'Gap data'!H8</f>
        <v>1638590.3427909377</v>
      </c>
    </row>
    <row r="508" spans="1:13">
      <c r="A508" s="158"/>
      <c r="B508" s="681"/>
      <c r="C508" s="154" t="s">
        <v>57</v>
      </c>
      <c r="D508" s="155" t="s">
        <v>162</v>
      </c>
      <c r="E508" s="415">
        <f>Vic!L56</f>
        <v>2</v>
      </c>
      <c r="F508" s="415">
        <f>Vic!M56</f>
        <v>4</v>
      </c>
      <c r="G508" s="415">
        <f>Vic!N56</f>
        <v>25</v>
      </c>
      <c r="H508" s="173"/>
      <c r="I508" s="142" t="s">
        <v>395</v>
      </c>
      <c r="J508" s="22" t="s">
        <v>396</v>
      </c>
      <c r="K508" s="284">
        <v>0</v>
      </c>
      <c r="L508" s="284">
        <v>0</v>
      </c>
      <c r="M508" s="284">
        <v>0</v>
      </c>
    </row>
    <row r="509" spans="1:13">
      <c r="A509" s="158"/>
      <c r="B509" s="681"/>
      <c r="C509" s="154" t="s">
        <v>120</v>
      </c>
      <c r="D509" s="155" t="s">
        <v>119</v>
      </c>
      <c r="E509" s="414"/>
      <c r="F509" s="414"/>
      <c r="G509" s="414"/>
      <c r="H509" s="173"/>
      <c r="I509" s="76"/>
      <c r="J509" s="169" t="s">
        <v>413</v>
      </c>
      <c r="K509" s="170"/>
      <c r="L509" s="170"/>
      <c r="M509" s="171"/>
    </row>
    <row r="510" spans="1:13">
      <c r="A510" s="158"/>
      <c r="B510" s="681"/>
      <c r="C510" s="154" t="s">
        <v>122</v>
      </c>
      <c r="D510" s="155" t="s">
        <v>121</v>
      </c>
      <c r="E510" s="414"/>
      <c r="F510" s="414"/>
      <c r="G510" s="414"/>
      <c r="H510" s="173"/>
      <c r="I510" s="144">
        <v>1</v>
      </c>
      <c r="J510" s="155" t="s">
        <v>397</v>
      </c>
      <c r="K510" s="156">
        <f>SUM(E475:E476,E481:E482)</f>
        <v>105</v>
      </c>
      <c r="L510" s="156">
        <f t="shared" ref="L510" si="134">SUM(F475:F476,F481:F482)</f>
        <v>105</v>
      </c>
      <c r="M510" s="156">
        <f t="shared" ref="M510" si="135">SUM(G475:G476,G481:G482)</f>
        <v>168</v>
      </c>
    </row>
    <row r="511" spans="1:13">
      <c r="A511" s="158"/>
      <c r="B511" s="681"/>
      <c r="C511" s="154" t="s">
        <v>124</v>
      </c>
      <c r="D511" s="155" t="s">
        <v>123</v>
      </c>
      <c r="E511" s="414"/>
      <c r="F511" s="414"/>
      <c r="G511" s="414"/>
      <c r="H511" s="173"/>
      <c r="I511" s="144">
        <v>2</v>
      </c>
      <c r="J511" s="155" t="s">
        <v>398</v>
      </c>
      <c r="K511" s="156">
        <f>SUM(E483:E485,E488)</f>
        <v>3809</v>
      </c>
      <c r="L511" s="156">
        <f t="shared" ref="L511" si="136">SUM(F483:F485,F488)</f>
        <v>1741</v>
      </c>
      <c r="M511" s="156">
        <f t="shared" ref="M511" si="137">SUM(G483:G485,G488)</f>
        <v>1839</v>
      </c>
    </row>
    <row r="512" spans="1:13">
      <c r="A512" s="158"/>
      <c r="B512" s="681"/>
      <c r="C512" s="154" t="s">
        <v>58</v>
      </c>
      <c r="D512" s="155" t="s">
        <v>136</v>
      </c>
      <c r="E512" s="415">
        <f>Vic!L60</f>
        <v>6</v>
      </c>
      <c r="F512" s="415">
        <f>Vic!M60</f>
        <v>17</v>
      </c>
      <c r="G512" s="415">
        <f>Vic!N60</f>
        <v>6</v>
      </c>
      <c r="H512" s="173"/>
      <c r="I512" s="144">
        <v>3</v>
      </c>
      <c r="J512" s="155" t="s">
        <v>323</v>
      </c>
      <c r="K512" s="156">
        <f>SUM(E512:E515)</f>
        <v>396</v>
      </c>
      <c r="L512" s="156">
        <f t="shared" ref="L512" si="138">SUM(F512:F515)</f>
        <v>434</v>
      </c>
      <c r="M512" s="156">
        <f t="shared" ref="M512" si="139">SUM(G512:G515)</f>
        <v>283</v>
      </c>
    </row>
    <row r="513" spans="1:13">
      <c r="A513" s="158"/>
      <c r="B513" s="681"/>
      <c r="C513" s="154" t="s">
        <v>59</v>
      </c>
      <c r="D513" s="155" t="s">
        <v>125</v>
      </c>
      <c r="E513" s="415">
        <f>Vic!L61</f>
        <v>9</v>
      </c>
      <c r="F513" s="415">
        <f>Vic!M61</f>
        <v>19</v>
      </c>
      <c r="G513" s="415">
        <f>Vic!N61</f>
        <v>77</v>
      </c>
      <c r="H513" s="173"/>
      <c r="I513" s="144">
        <v>4</v>
      </c>
      <c r="J513" s="155" t="s">
        <v>159</v>
      </c>
      <c r="K513" s="156">
        <f>SUM(E502:E505)</f>
        <v>81382</v>
      </c>
      <c r="L513" s="156">
        <f t="shared" ref="L513" si="140">SUM(F502:F505)</f>
        <v>74663</v>
      </c>
      <c r="M513" s="156">
        <f t="shared" ref="M513" si="141">SUM(G502:G505)</f>
        <v>81634</v>
      </c>
    </row>
    <row r="514" spans="1:13" ht="25.5">
      <c r="A514" s="158"/>
      <c r="B514" s="681"/>
      <c r="C514" s="154" t="s">
        <v>60</v>
      </c>
      <c r="D514" s="168" t="s">
        <v>163</v>
      </c>
      <c r="E514" s="415">
        <f>Vic!L62</f>
        <v>381</v>
      </c>
      <c r="F514" s="415">
        <f>Vic!M62</f>
        <v>390</v>
      </c>
      <c r="G514" s="415">
        <f>Vic!N62</f>
        <v>179</v>
      </c>
      <c r="H514" s="173"/>
      <c r="I514" s="144">
        <v>5</v>
      </c>
      <c r="J514" s="165" t="s">
        <v>399</v>
      </c>
      <c r="K514" s="156">
        <f t="shared" ref="K514:K515" si="142">E516</f>
        <v>9223</v>
      </c>
      <c r="L514" s="156">
        <f t="shared" ref="L514:L515" si="143">F516</f>
        <v>9983</v>
      </c>
      <c r="M514" s="156">
        <f t="shared" ref="M514:M515" si="144">G516</f>
        <v>11385</v>
      </c>
    </row>
    <row r="515" spans="1:13">
      <c r="A515" s="159"/>
      <c r="B515" s="682"/>
      <c r="C515" s="154" t="s">
        <v>61</v>
      </c>
      <c r="D515" s="155" t="s">
        <v>126</v>
      </c>
      <c r="E515" s="415">
        <f>Vic!L63</f>
        <v>0</v>
      </c>
      <c r="F515" s="415">
        <f>Vic!M63</f>
        <v>8</v>
      </c>
      <c r="G515" s="415">
        <f>Vic!N63</f>
        <v>21</v>
      </c>
      <c r="H515" s="173"/>
      <c r="I515" s="62">
        <v>6</v>
      </c>
      <c r="J515" s="320" t="s">
        <v>559</v>
      </c>
      <c r="K515" s="520">
        <f t="shared" si="142"/>
        <v>199426</v>
      </c>
      <c r="L515" s="520">
        <f t="shared" si="143"/>
        <v>172277</v>
      </c>
      <c r="M515" s="520">
        <f t="shared" si="144"/>
        <v>201487</v>
      </c>
    </row>
    <row r="516" spans="1:13">
      <c r="A516" s="151" t="s">
        <v>62</v>
      </c>
      <c r="B516" s="680" t="s">
        <v>164</v>
      </c>
      <c r="C516" s="154" t="s">
        <v>63</v>
      </c>
      <c r="D516" s="155" t="s">
        <v>165</v>
      </c>
      <c r="E516" s="415">
        <f>Vic!L64</f>
        <v>9223</v>
      </c>
      <c r="F516" s="415">
        <f>Vic!M64</f>
        <v>9983</v>
      </c>
      <c r="G516" s="415">
        <f>Vic!N64</f>
        <v>11385</v>
      </c>
      <c r="I516" s="62">
        <v>7</v>
      </c>
      <c r="J516" s="320" t="s">
        <v>560</v>
      </c>
      <c r="K516" s="520">
        <f>SUM(E518,E521)</f>
        <v>3272</v>
      </c>
      <c r="L516" s="520">
        <f>SUM(F518,F521)</f>
        <v>2650</v>
      </c>
      <c r="M516" s="520">
        <f>SUM(G518,G521)</f>
        <v>2910</v>
      </c>
    </row>
    <row r="517" spans="1:13">
      <c r="A517" s="158"/>
      <c r="B517" s="681"/>
      <c r="C517" s="154" t="s">
        <v>64</v>
      </c>
      <c r="D517" s="155" t="s">
        <v>127</v>
      </c>
      <c r="E517" s="415">
        <f>Vic!L65</f>
        <v>199426</v>
      </c>
      <c r="F517" s="415">
        <f>Vic!M65</f>
        <v>172277</v>
      </c>
      <c r="G517" s="415">
        <f>Vic!N65</f>
        <v>201487</v>
      </c>
      <c r="H517" s="276" t="str">
        <f>H497</f>
        <v>Vic</v>
      </c>
      <c r="I517" s="62">
        <v>8</v>
      </c>
      <c r="J517" s="80" t="s">
        <v>133</v>
      </c>
      <c r="K517" s="156">
        <f>E530</f>
        <v>42056.375999999997</v>
      </c>
      <c r="L517" s="156">
        <f>F530</f>
        <v>42056.375999999997</v>
      </c>
      <c r="M517" s="156">
        <f>G530</f>
        <v>42056.375999999997</v>
      </c>
    </row>
    <row r="518" spans="1:13">
      <c r="A518" s="158"/>
      <c r="B518" s="681"/>
      <c r="C518" s="154" t="s">
        <v>65</v>
      </c>
      <c r="D518" s="155" t="s">
        <v>166</v>
      </c>
      <c r="E518" s="415">
        <f>Vic!L66</f>
        <v>0</v>
      </c>
      <c r="F518" s="415">
        <f>Vic!M66</f>
        <v>98</v>
      </c>
      <c r="G518" s="415">
        <f>Vic!N66</f>
        <v>494</v>
      </c>
      <c r="H518" s="40"/>
      <c r="I518" s="230"/>
      <c r="J518" s="230"/>
      <c r="K518" s="230"/>
      <c r="L518" s="230"/>
      <c r="M518" s="230"/>
    </row>
    <row r="519" spans="1:13">
      <c r="A519" s="158"/>
      <c r="B519" s="681"/>
      <c r="C519" s="154" t="s">
        <v>66</v>
      </c>
      <c r="D519" s="155" t="s">
        <v>173</v>
      </c>
      <c r="E519" s="415">
        <f>Vic!L67</f>
        <v>279</v>
      </c>
      <c r="F519" s="415">
        <f>Vic!M67</f>
        <v>226</v>
      </c>
      <c r="G519" s="415">
        <f>Vic!N67</f>
        <v>213</v>
      </c>
      <c r="H519" s="40"/>
      <c r="I519" s="230"/>
      <c r="J519" s="230"/>
      <c r="K519" s="230"/>
      <c r="L519" s="230"/>
      <c r="M519" s="230"/>
    </row>
    <row r="520" spans="1:13">
      <c r="A520" s="158"/>
      <c r="B520" s="681"/>
      <c r="C520" s="154" t="s">
        <v>67</v>
      </c>
      <c r="D520" s="155" t="s">
        <v>174</v>
      </c>
      <c r="E520" s="415">
        <f>Vic!L68</f>
        <v>16166</v>
      </c>
      <c r="F520" s="415">
        <f>Vic!M68</f>
        <v>11884</v>
      </c>
      <c r="G520" s="415">
        <f>Vic!N68</f>
        <v>12840</v>
      </c>
      <c r="H520" s="40"/>
      <c r="I520" s="230"/>
      <c r="J520" s="230"/>
      <c r="K520" s="230"/>
      <c r="L520" s="230"/>
      <c r="M520" s="230"/>
    </row>
    <row r="521" spans="1:13">
      <c r="A521" s="158"/>
      <c r="B521" s="681"/>
      <c r="C521" s="154" t="s">
        <v>68</v>
      </c>
      <c r="D521" s="155" t="s">
        <v>175</v>
      </c>
      <c r="E521" s="415">
        <f>Vic!L69</f>
        <v>3272</v>
      </c>
      <c r="F521" s="415">
        <f>Vic!M69</f>
        <v>2552</v>
      </c>
      <c r="G521" s="415">
        <f>Vic!N69</f>
        <v>2416</v>
      </c>
      <c r="H521" s="40"/>
      <c r="I521" s="230"/>
      <c r="J521" s="230"/>
      <c r="K521" s="230"/>
      <c r="L521" s="230"/>
      <c r="M521" s="230"/>
    </row>
    <row r="522" spans="1:13">
      <c r="A522" s="158"/>
      <c r="B522" s="681"/>
      <c r="C522" s="154" t="s">
        <v>128</v>
      </c>
      <c r="D522" s="155" t="s">
        <v>167</v>
      </c>
      <c r="E522" s="417">
        <f>Vic!L70+'Gap data'!$H$31</f>
        <v>210133</v>
      </c>
      <c r="F522" s="417">
        <f>Vic!M70+'Gap data'!$H$31</f>
        <v>211567</v>
      </c>
      <c r="G522" s="417">
        <f>Vic!N70+'Gap data'!$H$31</f>
        <v>220093</v>
      </c>
      <c r="H522" s="40"/>
      <c r="I522" s="230"/>
      <c r="J522" s="230"/>
      <c r="K522" s="230"/>
      <c r="L522" s="230"/>
      <c r="M522" s="230"/>
    </row>
    <row r="523" spans="1:13">
      <c r="A523" s="158"/>
      <c r="B523" s="681"/>
      <c r="C523" s="154" t="s">
        <v>69</v>
      </c>
      <c r="D523" s="155" t="s">
        <v>129</v>
      </c>
      <c r="E523" s="415">
        <f>Vic!L71</f>
        <v>29078</v>
      </c>
      <c r="F523" s="415">
        <f>Vic!M71</f>
        <v>28923</v>
      </c>
      <c r="G523" s="415">
        <f>Vic!N71</f>
        <v>45852</v>
      </c>
      <c r="H523" s="40"/>
      <c r="I523" s="230"/>
      <c r="J523" s="230"/>
      <c r="K523" s="230"/>
      <c r="L523" s="230"/>
      <c r="M523" s="230"/>
    </row>
    <row r="524" spans="1:13">
      <c r="A524" s="159"/>
      <c r="B524" s="682"/>
      <c r="C524" s="154" t="s">
        <v>70</v>
      </c>
      <c r="D524" s="155" t="s">
        <v>168</v>
      </c>
      <c r="E524" s="415">
        <f>Vic!L72</f>
        <v>72</v>
      </c>
      <c r="F524" s="415">
        <f>Vic!M72</f>
        <v>36</v>
      </c>
      <c r="G524" s="415">
        <f>Vic!N72</f>
        <v>34</v>
      </c>
      <c r="H524" s="40"/>
      <c r="I524" s="230"/>
      <c r="J524" s="230"/>
      <c r="K524" s="230"/>
      <c r="L524" s="230"/>
      <c r="M524" s="230"/>
    </row>
    <row r="525" spans="1:13">
      <c r="A525" s="151" t="s">
        <v>71</v>
      </c>
      <c r="B525" s="680" t="s">
        <v>169</v>
      </c>
      <c r="C525" s="154" t="s">
        <v>72</v>
      </c>
      <c r="D525" s="155" t="s">
        <v>170</v>
      </c>
      <c r="E525" s="415">
        <f>Vic!L73</f>
        <v>5119</v>
      </c>
      <c r="F525" s="415">
        <f>Vic!M73</f>
        <v>5503</v>
      </c>
      <c r="G525" s="415">
        <f>Vic!N73</f>
        <v>5358</v>
      </c>
      <c r="H525" s="40"/>
      <c r="I525" s="230"/>
      <c r="J525" s="230"/>
      <c r="K525" s="230"/>
      <c r="L525" s="230"/>
      <c r="M525" s="230"/>
    </row>
    <row r="526" spans="1:13">
      <c r="A526" s="158"/>
      <c r="B526" s="681"/>
      <c r="C526" s="154" t="s">
        <v>73</v>
      </c>
      <c r="D526" s="155" t="s">
        <v>130</v>
      </c>
      <c r="E526" s="415">
        <f>Vic!L74</f>
        <v>437</v>
      </c>
      <c r="F526" s="415">
        <f>Vic!M74</f>
        <v>370</v>
      </c>
      <c r="G526" s="415">
        <f>Vic!N74</f>
        <v>629</v>
      </c>
      <c r="H526" s="40"/>
      <c r="I526" s="230"/>
      <c r="J526" s="230"/>
      <c r="K526" s="230"/>
      <c r="L526" s="230"/>
      <c r="M526" s="230"/>
    </row>
    <row r="527" spans="1:13">
      <c r="A527" s="159"/>
      <c r="B527" s="682"/>
      <c r="C527" s="154" t="s">
        <v>74</v>
      </c>
      <c r="D527" s="155" t="s">
        <v>131</v>
      </c>
      <c r="E527" s="415">
        <f>Vic!L75</f>
        <v>196</v>
      </c>
      <c r="F527" s="415">
        <f>Vic!M75</f>
        <v>200</v>
      </c>
      <c r="G527" s="415">
        <f>Vic!N75</f>
        <v>201</v>
      </c>
      <c r="H527" s="40"/>
      <c r="I527" s="230"/>
      <c r="J527" s="230"/>
      <c r="K527" s="230"/>
      <c r="L527" s="230"/>
      <c r="M527" s="230"/>
    </row>
    <row r="528" spans="1:13" ht="38.25">
      <c r="A528" s="151" t="s">
        <v>75</v>
      </c>
      <c r="B528" s="680" t="s">
        <v>76</v>
      </c>
      <c r="C528" s="154" t="s">
        <v>77</v>
      </c>
      <c r="D528" s="168" t="s">
        <v>171</v>
      </c>
      <c r="E528" s="415">
        <f>Vic!L76</f>
        <v>479</v>
      </c>
      <c r="F528" s="415">
        <f>Vic!M76</f>
        <v>478</v>
      </c>
      <c r="G528" s="415">
        <f>Vic!N76</f>
        <v>559</v>
      </c>
      <c r="H528" s="40"/>
      <c r="I528" s="230"/>
      <c r="J528" s="230"/>
      <c r="K528" s="230"/>
      <c r="L528" s="230"/>
      <c r="M528" s="230"/>
    </row>
    <row r="529" spans="1:13">
      <c r="A529" s="158"/>
      <c r="B529" s="681"/>
      <c r="C529" s="154" t="s">
        <v>78</v>
      </c>
      <c r="D529" s="155" t="s">
        <v>132</v>
      </c>
      <c r="E529" s="415">
        <f>Vic!L77</f>
        <v>513</v>
      </c>
      <c r="F529" s="415">
        <f>Vic!M77</f>
        <v>487</v>
      </c>
      <c r="G529" s="415">
        <f>Vic!N77</f>
        <v>356</v>
      </c>
      <c r="H529" s="40"/>
      <c r="I529" s="230"/>
      <c r="J529" s="230"/>
      <c r="K529" s="230"/>
      <c r="L529" s="230"/>
      <c r="M529" s="230"/>
    </row>
    <row r="530" spans="1:13">
      <c r="A530" s="158"/>
      <c r="B530" s="681"/>
      <c r="C530" s="154" t="s">
        <v>134</v>
      </c>
      <c r="D530" s="155" t="s">
        <v>133</v>
      </c>
      <c r="E530" s="208">
        <f>'Gap data'!$H$28</f>
        <v>42056.375999999997</v>
      </c>
      <c r="F530" s="208">
        <f>'Gap data'!$H$28</f>
        <v>42056.375999999997</v>
      </c>
      <c r="G530" s="208">
        <f>'Gap data'!$H$28</f>
        <v>42056.375999999997</v>
      </c>
      <c r="H530" s="40"/>
      <c r="I530" s="230"/>
      <c r="J530" s="230"/>
      <c r="K530" s="230"/>
      <c r="L530" s="230"/>
      <c r="M530" s="230"/>
    </row>
    <row r="531" spans="1:13">
      <c r="A531" s="159"/>
      <c r="B531" s="682"/>
      <c r="C531" s="154" t="s">
        <v>172</v>
      </c>
      <c r="D531" s="155" t="s">
        <v>135</v>
      </c>
      <c r="E531" s="415">
        <f>Vic!L79</f>
        <v>9</v>
      </c>
      <c r="F531" s="415">
        <f>Vic!M79</f>
        <v>10</v>
      </c>
      <c r="G531" s="415">
        <f>Vic!N79</f>
        <v>1</v>
      </c>
      <c r="H531" s="40"/>
      <c r="I531" s="230"/>
      <c r="J531" s="230"/>
      <c r="K531" s="230"/>
      <c r="L531" s="230"/>
      <c r="M531" s="230"/>
    </row>
    <row r="532" spans="1:13">
      <c r="H532" s="40"/>
      <c r="I532" s="230"/>
      <c r="J532" s="230"/>
      <c r="K532" s="230"/>
      <c r="L532" s="230"/>
      <c r="M532" s="230"/>
    </row>
    <row r="533" spans="1:13" s="275" customFormat="1" ht="15.75">
      <c r="A533" s="275" t="s">
        <v>528</v>
      </c>
      <c r="H533" s="274"/>
      <c r="I533" s="275" t="str">
        <f>A533</f>
        <v>Adjusted WA data</v>
      </c>
    </row>
    <row r="535" spans="1:13">
      <c r="A535" s="124" t="s">
        <v>3</v>
      </c>
      <c r="B535" s="651" t="s">
        <v>137</v>
      </c>
      <c r="C535" s="53" t="s">
        <v>4</v>
      </c>
      <c r="D535" s="80" t="s">
        <v>79</v>
      </c>
      <c r="E535" s="84">
        <f>WA!M8</f>
        <v>1139.75</v>
      </c>
      <c r="F535" s="84">
        <f>WA!N8</f>
        <v>784.279</v>
      </c>
      <c r="G535" s="84">
        <f>WA!O8</f>
        <v>646.16999999999996</v>
      </c>
      <c r="H535" s="173"/>
      <c r="I535" s="142" t="s">
        <v>324</v>
      </c>
      <c r="J535" s="21" t="s">
        <v>325</v>
      </c>
      <c r="K535" s="145">
        <f>E600</f>
        <v>448.17933333333332</v>
      </c>
      <c r="L535" s="145">
        <f t="shared" ref="L535:M535" si="145">F600</f>
        <v>427.80866666666662</v>
      </c>
      <c r="M535" s="145">
        <f t="shared" si="145"/>
        <v>438.56066666666669</v>
      </c>
    </row>
    <row r="536" spans="1:13">
      <c r="A536" s="126"/>
      <c r="B536" s="701"/>
      <c r="C536" s="53" t="s">
        <v>138</v>
      </c>
      <c r="D536" s="80" t="s">
        <v>139</v>
      </c>
      <c r="E536" s="136"/>
      <c r="F536" s="136"/>
      <c r="G536" s="136"/>
      <c r="H536" s="173"/>
      <c r="I536" s="142" t="s">
        <v>326</v>
      </c>
      <c r="J536" s="21" t="s">
        <v>327</v>
      </c>
      <c r="K536" s="145">
        <f>E602</f>
        <v>448.17933333333332</v>
      </c>
      <c r="L536" s="145">
        <f t="shared" ref="L536:M536" si="146">F602</f>
        <v>427.80866666666662</v>
      </c>
      <c r="M536" s="145">
        <f t="shared" si="146"/>
        <v>438.56066666666669</v>
      </c>
    </row>
    <row r="537" spans="1:13">
      <c r="A537" s="127"/>
      <c r="B537" s="652"/>
      <c r="C537" s="53" t="s">
        <v>81</v>
      </c>
      <c r="D537" s="80" t="s">
        <v>80</v>
      </c>
      <c r="E537" s="84">
        <f>WA!M10</f>
        <v>3.06</v>
      </c>
      <c r="F537" s="84">
        <f>WA!N10</f>
        <v>10.8</v>
      </c>
      <c r="G537" s="84">
        <f>WA!O10</f>
        <v>36.487000000000002</v>
      </c>
      <c r="H537" s="173"/>
      <c r="I537" s="142" t="s">
        <v>328</v>
      </c>
      <c r="J537" s="21" t="s">
        <v>130</v>
      </c>
      <c r="K537" s="145">
        <f>E601</f>
        <v>448.17933333333332</v>
      </c>
      <c r="L537" s="145">
        <f t="shared" ref="L537:M537" si="147">F601</f>
        <v>427.80866666666662</v>
      </c>
      <c r="M537" s="145">
        <f t="shared" si="147"/>
        <v>438.56066666666669</v>
      </c>
    </row>
    <row r="538" spans="1:13">
      <c r="A538" s="62" t="s">
        <v>5</v>
      </c>
      <c r="B538" s="52" t="s">
        <v>6</v>
      </c>
      <c r="C538" s="53" t="s">
        <v>7</v>
      </c>
      <c r="D538" s="80" t="s">
        <v>82</v>
      </c>
      <c r="E538" s="84">
        <f>WA!M11</f>
        <v>1852.347</v>
      </c>
      <c r="F538" s="84">
        <f>WA!N11</f>
        <v>1062.96</v>
      </c>
      <c r="G538" s="84">
        <f>WA!O11</f>
        <v>1994.56</v>
      </c>
      <c r="H538" s="173"/>
      <c r="I538" s="142" t="s">
        <v>329</v>
      </c>
      <c r="J538" s="21" t="s">
        <v>330</v>
      </c>
      <c r="K538" s="146">
        <f>E571</f>
        <v>565.125</v>
      </c>
      <c r="L538" s="146">
        <f t="shared" ref="L538:M538" si="148">F571</f>
        <v>393.125</v>
      </c>
      <c r="M538" s="146">
        <f t="shared" si="148"/>
        <v>710.77099999999996</v>
      </c>
    </row>
    <row r="539" spans="1:13">
      <c r="A539" s="62" t="s">
        <v>8</v>
      </c>
      <c r="B539" s="52" t="s">
        <v>140</v>
      </c>
      <c r="C539" s="53" t="s">
        <v>9</v>
      </c>
      <c r="D539" s="80" t="s">
        <v>83</v>
      </c>
      <c r="E539" s="84">
        <f>WA!M12</f>
        <v>48739.13</v>
      </c>
      <c r="F539" s="84">
        <f>WA!N12</f>
        <v>47544.76</v>
      </c>
      <c r="G539" s="84">
        <f>WA!O12</f>
        <v>40809.974000000002</v>
      </c>
      <c r="H539" s="173"/>
      <c r="I539" s="142" t="s">
        <v>331</v>
      </c>
      <c r="J539" s="21" t="s">
        <v>332</v>
      </c>
      <c r="K539" s="146">
        <f>E573</f>
        <v>98.1</v>
      </c>
      <c r="L539" s="146">
        <f t="shared" ref="L539:M539" si="149">F573</f>
        <v>8.01</v>
      </c>
      <c r="M539" s="146">
        <f t="shared" si="149"/>
        <v>16.79</v>
      </c>
    </row>
    <row r="540" spans="1:13">
      <c r="A540" s="51" t="s">
        <v>10</v>
      </c>
      <c r="B540" s="651" t="s">
        <v>11</v>
      </c>
      <c r="C540" s="53" t="s">
        <v>12</v>
      </c>
      <c r="D540" s="80" t="s">
        <v>84</v>
      </c>
      <c r="E540" s="84">
        <f>WA!M13</f>
        <v>0.8</v>
      </c>
      <c r="F540" s="84">
        <f>WA!N13</f>
        <v>7</v>
      </c>
      <c r="G540" s="84">
        <f>WA!O13</f>
        <v>0</v>
      </c>
      <c r="H540" s="173"/>
      <c r="I540" s="142" t="s">
        <v>333</v>
      </c>
      <c r="J540" s="21" t="s">
        <v>334</v>
      </c>
      <c r="K540" s="147"/>
      <c r="L540" s="147"/>
      <c r="M540" s="147"/>
    </row>
    <row r="541" spans="1:13">
      <c r="A541" s="56"/>
      <c r="B541" s="701"/>
      <c r="C541" s="53" t="s">
        <v>13</v>
      </c>
      <c r="D541" s="80" t="s">
        <v>85</v>
      </c>
      <c r="E541" s="84">
        <f>WA!M14</f>
        <v>0</v>
      </c>
      <c r="F541" s="84">
        <f>WA!N14</f>
        <v>0</v>
      </c>
      <c r="G541" s="84">
        <f>WA!O14</f>
        <v>21.42</v>
      </c>
      <c r="H541" s="173"/>
      <c r="I541" s="142" t="s">
        <v>335</v>
      </c>
      <c r="J541" s="21" t="s">
        <v>336</v>
      </c>
      <c r="K541" s="147"/>
      <c r="L541" s="147"/>
      <c r="M541" s="147"/>
    </row>
    <row r="542" spans="1:13">
      <c r="A542" s="56"/>
      <c r="B542" s="701"/>
      <c r="C542" s="53" t="s">
        <v>14</v>
      </c>
      <c r="D542" s="80" t="s">
        <v>86</v>
      </c>
      <c r="E542" s="84">
        <f>WA!M15</f>
        <v>6.58</v>
      </c>
      <c r="F542" s="84">
        <f>WA!N15</f>
        <v>7.68</v>
      </c>
      <c r="G542" s="84">
        <f>WA!O15</f>
        <v>54.720999999999997</v>
      </c>
      <c r="H542" s="173"/>
      <c r="I542" s="142" t="s">
        <v>337</v>
      </c>
      <c r="J542" s="21" t="s">
        <v>322</v>
      </c>
      <c r="K542" s="146">
        <f>E574</f>
        <v>47553.5</v>
      </c>
      <c r="L542" s="146">
        <f t="shared" ref="L542:M543" si="150">F574</f>
        <v>48801.675999999999</v>
      </c>
      <c r="M542" s="146">
        <f t="shared" si="150"/>
        <v>53328.567999999999</v>
      </c>
    </row>
    <row r="543" spans="1:13">
      <c r="A543" s="56"/>
      <c r="B543" s="701"/>
      <c r="C543" s="53" t="s">
        <v>15</v>
      </c>
      <c r="D543" s="80" t="s">
        <v>87</v>
      </c>
      <c r="E543" s="84">
        <f>WA!M16</f>
        <v>49.04</v>
      </c>
      <c r="F543" s="84">
        <f>WA!N16</f>
        <v>0.2</v>
      </c>
      <c r="G543" s="84">
        <f>WA!O16</f>
        <v>17.2</v>
      </c>
      <c r="H543" s="173"/>
      <c r="I543" s="142" t="s">
        <v>338</v>
      </c>
      <c r="J543" s="21" t="s">
        <v>339</v>
      </c>
      <c r="K543" s="146">
        <f>E575</f>
        <v>29929.879000000001</v>
      </c>
      <c r="L543" s="146">
        <f t="shared" si="150"/>
        <v>26625.472999999998</v>
      </c>
      <c r="M543" s="146">
        <f t="shared" si="150"/>
        <v>24681.181999999997</v>
      </c>
    </row>
    <row r="544" spans="1:13">
      <c r="A544" s="56"/>
      <c r="B544" s="701"/>
      <c r="C544" s="53" t="s">
        <v>16</v>
      </c>
      <c r="D544" s="80" t="s">
        <v>88</v>
      </c>
      <c r="E544" s="84">
        <f>WA!M17</f>
        <v>33.69</v>
      </c>
      <c r="F544" s="84">
        <f>WA!N17</f>
        <v>36.767000000000003</v>
      </c>
      <c r="G544" s="84">
        <f>WA!O17</f>
        <v>21.8</v>
      </c>
      <c r="H544" s="173"/>
      <c r="I544" s="142" t="s">
        <v>340</v>
      </c>
      <c r="J544" s="21" t="s">
        <v>341</v>
      </c>
      <c r="K544" s="146">
        <f>E581</f>
        <v>31.03</v>
      </c>
      <c r="L544" s="146">
        <f t="shared" ref="L544:M544" si="151">F581</f>
        <v>185.75899999999999</v>
      </c>
      <c r="M544" s="146">
        <f t="shared" si="151"/>
        <v>27.744</v>
      </c>
    </row>
    <row r="545" spans="1:13">
      <c r="A545" s="56"/>
      <c r="B545" s="701"/>
      <c r="C545" s="53" t="s">
        <v>17</v>
      </c>
      <c r="D545" s="80" t="s">
        <v>89</v>
      </c>
      <c r="E545" s="84">
        <f>WA!M18</f>
        <v>2.74</v>
      </c>
      <c r="F545" s="84">
        <f>WA!N18</f>
        <v>1.679</v>
      </c>
      <c r="G545" s="84">
        <f>WA!O18</f>
        <v>12.23</v>
      </c>
      <c r="H545" s="173"/>
      <c r="I545" s="142" t="s">
        <v>342</v>
      </c>
      <c r="J545" s="21" t="s">
        <v>343</v>
      </c>
      <c r="K545" s="146">
        <f>E576</f>
        <v>55.3</v>
      </c>
      <c r="L545" s="146">
        <f t="shared" ref="L545:M545" si="152">F576</f>
        <v>46</v>
      </c>
      <c r="M545" s="146">
        <f t="shared" si="152"/>
        <v>20.495000000000001</v>
      </c>
    </row>
    <row r="546" spans="1:13">
      <c r="A546" s="56"/>
      <c r="B546" s="701"/>
      <c r="C546" s="53" t="s">
        <v>18</v>
      </c>
      <c r="D546" s="80" t="s">
        <v>90</v>
      </c>
      <c r="E546" s="84">
        <f>WA!M19</f>
        <v>0.8</v>
      </c>
      <c r="F546" s="84">
        <f>WA!N19</f>
        <v>0</v>
      </c>
      <c r="G546" s="84">
        <f>WA!O19</f>
        <v>7.8289999999999997</v>
      </c>
      <c r="H546" s="173"/>
      <c r="I546" s="142" t="s">
        <v>344</v>
      </c>
      <c r="J546" s="21" t="s">
        <v>345</v>
      </c>
      <c r="K546" s="146">
        <f>E565</f>
        <v>978.53899999999999</v>
      </c>
      <c r="L546" s="146">
        <f t="shared" ref="L546:M547" si="153">F565</f>
        <v>987.87999999999988</v>
      </c>
      <c r="M546" s="146">
        <f t="shared" si="153"/>
        <v>1002.0319999999999</v>
      </c>
    </row>
    <row r="547" spans="1:13">
      <c r="A547" s="56"/>
      <c r="B547" s="701"/>
      <c r="C547" s="53" t="s">
        <v>19</v>
      </c>
      <c r="D547" s="80" t="s">
        <v>141</v>
      </c>
      <c r="E547" s="84">
        <f>WA!M20</f>
        <v>24.2</v>
      </c>
      <c r="F547" s="84">
        <f>WA!N20</f>
        <v>0</v>
      </c>
      <c r="G547" s="84">
        <f>WA!O20</f>
        <v>18</v>
      </c>
      <c r="H547" s="173"/>
      <c r="I547" s="142" t="s">
        <v>346</v>
      </c>
      <c r="J547" s="21" t="s">
        <v>347</v>
      </c>
      <c r="K547" s="146">
        <f>E566</f>
        <v>221.72499999999999</v>
      </c>
      <c r="L547" s="146">
        <f t="shared" si="153"/>
        <v>173.66300000000001</v>
      </c>
      <c r="M547" s="146">
        <f t="shared" si="153"/>
        <v>271.21899999999999</v>
      </c>
    </row>
    <row r="548" spans="1:13">
      <c r="A548" s="56"/>
      <c r="B548" s="701"/>
      <c r="C548" s="53" t="s">
        <v>142</v>
      </c>
      <c r="D548" s="80" t="s">
        <v>143</v>
      </c>
      <c r="E548" s="84">
        <f>WA!M21</f>
        <v>0</v>
      </c>
      <c r="F548" s="84">
        <f>WA!N21</f>
        <v>0.8</v>
      </c>
      <c r="G548" s="84">
        <f>WA!O21</f>
        <v>0.2</v>
      </c>
      <c r="H548" s="173"/>
      <c r="I548" s="142" t="s">
        <v>348</v>
      </c>
      <c r="J548" s="21" t="s">
        <v>349</v>
      </c>
      <c r="K548" s="146">
        <f>E603</f>
        <v>77.08</v>
      </c>
      <c r="L548" s="146">
        <f t="shared" ref="L548:M548" si="154">F603</f>
        <v>211.29900000000001</v>
      </c>
      <c r="M548" s="146">
        <f t="shared" si="154"/>
        <v>242.589</v>
      </c>
    </row>
    <row r="549" spans="1:13">
      <c r="A549" s="56"/>
      <c r="B549" s="701"/>
      <c r="C549" s="53" t="s">
        <v>20</v>
      </c>
      <c r="D549" s="80" t="s">
        <v>91</v>
      </c>
      <c r="E549" s="84">
        <f>WA!M22</f>
        <v>8.1999999999999993</v>
      </c>
      <c r="F549" s="84">
        <f>WA!N22</f>
        <v>149.12</v>
      </c>
      <c r="G549" s="84">
        <f>WA!O22</f>
        <v>282.02699999999999</v>
      </c>
      <c r="H549" s="173"/>
      <c r="I549" s="142" t="s">
        <v>350</v>
      </c>
      <c r="J549" s="21" t="s">
        <v>351</v>
      </c>
      <c r="K549" s="146">
        <f>E606+E561+E562</f>
        <v>17.490000000000002</v>
      </c>
      <c r="L549" s="146">
        <f>F606+F561+F562</f>
        <v>37.866</v>
      </c>
      <c r="M549" s="146">
        <f>G606+G561+G562</f>
        <v>83.042000000000002</v>
      </c>
    </row>
    <row r="550" spans="1:13">
      <c r="A550" s="56"/>
      <c r="B550" s="701"/>
      <c r="C550" s="53" t="s">
        <v>21</v>
      </c>
      <c r="D550" s="80" t="s">
        <v>144</v>
      </c>
      <c r="E550" s="84">
        <f>WA!M23</f>
        <v>2.0499999999999998</v>
      </c>
      <c r="F550" s="84">
        <f>WA!N23</f>
        <v>0.15</v>
      </c>
      <c r="G550" s="84">
        <f>WA!O23</f>
        <v>0.5</v>
      </c>
      <c r="H550" s="173"/>
      <c r="I550" s="142" t="s">
        <v>352</v>
      </c>
      <c r="J550" s="21" t="s">
        <v>353</v>
      </c>
      <c r="K550" s="146">
        <f>E604</f>
        <v>2.6</v>
      </c>
      <c r="L550" s="146">
        <f t="shared" ref="L550:M550" si="155">F604</f>
        <v>1.425</v>
      </c>
      <c r="M550" s="146">
        <f t="shared" si="155"/>
        <v>2.63</v>
      </c>
    </row>
    <row r="551" spans="1:13">
      <c r="A551" s="56"/>
      <c r="B551" s="701"/>
      <c r="C551" s="53" t="s">
        <v>22</v>
      </c>
      <c r="D551" s="80" t="s">
        <v>92</v>
      </c>
      <c r="E551" s="84">
        <f>WA!M24</f>
        <v>11.38</v>
      </c>
      <c r="F551" s="84">
        <f>WA!N24</f>
        <v>5.5339999999999998</v>
      </c>
      <c r="G551" s="84">
        <f>WA!O24</f>
        <v>24</v>
      </c>
      <c r="H551" s="173"/>
      <c r="I551" s="142" t="s">
        <v>354</v>
      </c>
      <c r="J551" s="21" t="s">
        <v>355</v>
      </c>
      <c r="K551" s="146">
        <f>E535</f>
        <v>1139.75</v>
      </c>
      <c r="L551" s="146">
        <f t="shared" ref="L551:M551" si="156">F535</f>
        <v>784.279</v>
      </c>
      <c r="M551" s="146">
        <f t="shared" si="156"/>
        <v>646.16999999999996</v>
      </c>
    </row>
    <row r="552" spans="1:13">
      <c r="A552" s="56"/>
      <c r="B552" s="701"/>
      <c r="C552" s="53" t="s">
        <v>23</v>
      </c>
      <c r="D552" s="80" t="s">
        <v>93</v>
      </c>
      <c r="E552" s="84">
        <f>WA!M25</f>
        <v>521.01599999999996</v>
      </c>
      <c r="F552" s="84">
        <f>WA!N25</f>
        <v>335.69</v>
      </c>
      <c r="G552" s="84">
        <f>WA!O25</f>
        <v>57.54</v>
      </c>
      <c r="H552" s="173"/>
      <c r="I552" s="142" t="s">
        <v>356</v>
      </c>
      <c r="J552" s="21" t="s">
        <v>357</v>
      </c>
      <c r="K552" s="146">
        <f>E597+E594+E595</f>
        <v>57015.199519485555</v>
      </c>
      <c r="L552" s="146">
        <f t="shared" ref="L552:M552" si="157">F597+F594+F595</f>
        <v>58002.05051948555</v>
      </c>
      <c r="M552" s="146">
        <f t="shared" si="157"/>
        <v>68026.786519485555</v>
      </c>
    </row>
    <row r="553" spans="1:13">
      <c r="A553" s="56"/>
      <c r="B553" s="701"/>
      <c r="C553" s="53" t="s">
        <v>24</v>
      </c>
      <c r="D553" s="80" t="s">
        <v>94</v>
      </c>
      <c r="E553" s="84">
        <f>WA!M26</f>
        <v>155.5</v>
      </c>
      <c r="F553" s="84">
        <f>WA!N26</f>
        <v>279.93799999999999</v>
      </c>
      <c r="G553" s="84">
        <f>WA!O26</f>
        <v>145.52500000000001</v>
      </c>
      <c r="H553" s="276" t="s">
        <v>501</v>
      </c>
      <c r="I553" s="66"/>
      <c r="J553" s="67" t="s">
        <v>412</v>
      </c>
      <c r="K553" s="138"/>
      <c r="L553" s="138"/>
      <c r="M553" s="139"/>
    </row>
    <row r="554" spans="1:13">
      <c r="A554" s="56"/>
      <c r="B554" s="701"/>
      <c r="C554" s="53" t="s">
        <v>25</v>
      </c>
      <c r="D554" s="80" t="s">
        <v>145</v>
      </c>
      <c r="E554" s="84">
        <f>WA!M27</f>
        <v>11</v>
      </c>
      <c r="F554" s="84">
        <f>WA!N27</f>
        <v>0</v>
      </c>
      <c r="G554" s="84">
        <f>WA!O27</f>
        <v>0</v>
      </c>
      <c r="H554" s="173"/>
      <c r="I554" s="142" t="s">
        <v>358</v>
      </c>
      <c r="J554" s="22" t="s">
        <v>84</v>
      </c>
      <c r="K554" s="145">
        <f>E540</f>
        <v>0.8</v>
      </c>
      <c r="L554" s="145">
        <f t="shared" ref="L554:M554" si="158">F540</f>
        <v>7</v>
      </c>
      <c r="M554" s="145">
        <f t="shared" si="158"/>
        <v>0</v>
      </c>
    </row>
    <row r="555" spans="1:13">
      <c r="A555" s="56"/>
      <c r="B555" s="701"/>
      <c r="C555" s="53" t="s">
        <v>146</v>
      </c>
      <c r="D555" s="80" t="s">
        <v>147</v>
      </c>
      <c r="E555" s="84">
        <f>WA!M28</f>
        <v>0</v>
      </c>
      <c r="F555" s="84">
        <f>WA!N28</f>
        <v>0</v>
      </c>
      <c r="G555" s="84">
        <f>WA!O28</f>
        <v>0</v>
      </c>
      <c r="H555" s="173"/>
      <c r="I555" s="142" t="s">
        <v>359</v>
      </c>
      <c r="J555" s="22" t="s">
        <v>90</v>
      </c>
      <c r="K555" s="145">
        <f>E546</f>
        <v>0.8</v>
      </c>
      <c r="L555" s="145">
        <f t="shared" ref="L555:M555" si="159">F546</f>
        <v>0</v>
      </c>
      <c r="M555" s="145">
        <f t="shared" si="159"/>
        <v>7.8289999999999997</v>
      </c>
    </row>
    <row r="556" spans="1:13">
      <c r="A556" s="56"/>
      <c r="B556" s="701"/>
      <c r="C556" s="53" t="s">
        <v>148</v>
      </c>
      <c r="D556" s="80" t="s">
        <v>149</v>
      </c>
      <c r="E556" s="84">
        <f>WA!M29</f>
        <v>236.28</v>
      </c>
      <c r="F556" s="84">
        <f>WA!N29</f>
        <v>0</v>
      </c>
      <c r="G556" s="84">
        <f>WA!O29</f>
        <v>0</v>
      </c>
      <c r="H556" s="173"/>
      <c r="I556" s="142" t="s">
        <v>360</v>
      </c>
      <c r="J556" s="22" t="s">
        <v>361</v>
      </c>
      <c r="K556" s="145">
        <f>E544</f>
        <v>33.69</v>
      </c>
      <c r="L556" s="145">
        <f t="shared" ref="L556:M556" si="160">F544</f>
        <v>36.767000000000003</v>
      </c>
      <c r="M556" s="145">
        <f t="shared" si="160"/>
        <v>21.8</v>
      </c>
    </row>
    <row r="557" spans="1:13">
      <c r="A557" s="56"/>
      <c r="B557" s="701"/>
      <c r="C557" s="53" t="s">
        <v>26</v>
      </c>
      <c r="D557" s="80" t="s">
        <v>150</v>
      </c>
      <c r="E557" s="84">
        <f>WA!M30</f>
        <v>0</v>
      </c>
      <c r="F557" s="84">
        <f>WA!N30</f>
        <v>0</v>
      </c>
      <c r="G557" s="84">
        <f>WA!O30</f>
        <v>0</v>
      </c>
      <c r="H557" s="173"/>
      <c r="I557" s="142" t="s">
        <v>362</v>
      </c>
      <c r="J557" s="22" t="s">
        <v>91</v>
      </c>
      <c r="K557" s="145">
        <f>E549</f>
        <v>8.1999999999999993</v>
      </c>
      <c r="L557" s="145">
        <f t="shared" ref="L557:M557" si="161">F549</f>
        <v>149.12</v>
      </c>
      <c r="M557" s="145">
        <f t="shared" si="161"/>
        <v>282.02699999999999</v>
      </c>
    </row>
    <row r="558" spans="1:13">
      <c r="A558" s="56"/>
      <c r="B558" s="701"/>
      <c r="C558" s="53" t="s">
        <v>27</v>
      </c>
      <c r="D558" s="80" t="s">
        <v>95</v>
      </c>
      <c r="E558" s="84">
        <f>WA!M31</f>
        <v>5030.1379999999999</v>
      </c>
      <c r="F558" s="84">
        <f>WA!N31</f>
        <v>2833.127</v>
      </c>
      <c r="G558" s="84">
        <f>WA!O31</f>
        <v>3912.9029999999998</v>
      </c>
      <c r="H558" s="173"/>
      <c r="I558" s="142" t="s">
        <v>363</v>
      </c>
      <c r="J558" s="22" t="s">
        <v>94</v>
      </c>
      <c r="K558" s="145">
        <f>E553</f>
        <v>155.5</v>
      </c>
      <c r="L558" s="145">
        <f t="shared" ref="L558:M558" si="162">F553</f>
        <v>279.93799999999999</v>
      </c>
      <c r="M558" s="145">
        <f t="shared" si="162"/>
        <v>145.52500000000001</v>
      </c>
    </row>
    <row r="559" spans="1:13">
      <c r="A559" s="56"/>
      <c r="B559" s="701"/>
      <c r="C559" s="53" t="s">
        <v>28</v>
      </c>
      <c r="D559" s="80" t="s">
        <v>96</v>
      </c>
      <c r="E559" s="84">
        <f>WA!M32</f>
        <v>0</v>
      </c>
      <c r="F559" s="84">
        <f>WA!N32</f>
        <v>0</v>
      </c>
      <c r="G559" s="84">
        <f>WA!O32</f>
        <v>4.2</v>
      </c>
      <c r="H559" s="173"/>
      <c r="I559" s="142" t="s">
        <v>364</v>
      </c>
      <c r="J559" s="22" t="s">
        <v>87</v>
      </c>
      <c r="K559" s="145">
        <f>E543</f>
        <v>49.04</v>
      </c>
      <c r="L559" s="145">
        <f t="shared" ref="L559:M559" si="163">F543</f>
        <v>0.2</v>
      </c>
      <c r="M559" s="145">
        <f t="shared" si="163"/>
        <v>17.2</v>
      </c>
    </row>
    <row r="560" spans="1:13">
      <c r="A560" s="56"/>
      <c r="B560" s="701"/>
      <c r="C560" s="53" t="s">
        <v>29</v>
      </c>
      <c r="D560" s="80" t="s">
        <v>97</v>
      </c>
      <c r="E560" s="84">
        <f>WA!M33</f>
        <v>0</v>
      </c>
      <c r="F560" s="84">
        <f>WA!N33</f>
        <v>9.76</v>
      </c>
      <c r="G560" s="84">
        <f>WA!O33</f>
        <v>7.7750000000000004</v>
      </c>
      <c r="H560" s="173"/>
      <c r="I560" s="142" t="s">
        <v>365</v>
      </c>
      <c r="J560" s="22" t="s">
        <v>145</v>
      </c>
      <c r="K560" s="145">
        <f>E554</f>
        <v>11</v>
      </c>
      <c r="L560" s="145">
        <f t="shared" ref="L560:M560" si="164">F554</f>
        <v>0</v>
      </c>
      <c r="M560" s="145">
        <f t="shared" si="164"/>
        <v>0</v>
      </c>
    </row>
    <row r="561" spans="1:13">
      <c r="A561" s="56"/>
      <c r="B561" s="701"/>
      <c r="C561" s="53" t="s">
        <v>99</v>
      </c>
      <c r="D561" s="80" t="s">
        <v>98</v>
      </c>
      <c r="E561" s="84">
        <f>WA!M34</f>
        <v>10.15</v>
      </c>
      <c r="F561" s="84">
        <f>WA!N34</f>
        <v>8</v>
      </c>
      <c r="G561" s="84">
        <f>WA!O34</f>
        <v>47.750999999999998</v>
      </c>
      <c r="H561" s="173"/>
      <c r="I561" s="142" t="s">
        <v>366</v>
      </c>
      <c r="J561" s="22" t="s">
        <v>89</v>
      </c>
      <c r="K561" s="145">
        <f>E545</f>
        <v>2.74</v>
      </c>
      <c r="L561" s="145">
        <f t="shared" ref="L561:M561" si="165">F545</f>
        <v>1.679</v>
      </c>
      <c r="M561" s="145">
        <f t="shared" si="165"/>
        <v>12.23</v>
      </c>
    </row>
    <row r="562" spans="1:13">
      <c r="A562" s="56"/>
      <c r="B562" s="701"/>
      <c r="C562" s="53" t="s">
        <v>101</v>
      </c>
      <c r="D562" s="80" t="s">
        <v>100</v>
      </c>
      <c r="E562" s="84">
        <f>WA!M35</f>
        <v>7.34</v>
      </c>
      <c r="F562" s="84">
        <f>WA!N35</f>
        <v>29.866</v>
      </c>
      <c r="G562" s="84">
        <f>WA!O35</f>
        <v>35.191000000000003</v>
      </c>
      <c r="H562" s="173"/>
      <c r="I562" s="142" t="s">
        <v>367</v>
      </c>
      <c r="J562" s="22" t="s">
        <v>141</v>
      </c>
      <c r="K562" s="145">
        <f>E547</f>
        <v>24.2</v>
      </c>
      <c r="L562" s="145">
        <f t="shared" ref="L562:M562" si="166">F547</f>
        <v>0</v>
      </c>
      <c r="M562" s="145">
        <f t="shared" si="166"/>
        <v>18</v>
      </c>
    </row>
    <row r="563" spans="1:13">
      <c r="A563" s="59"/>
      <c r="B563" s="652"/>
      <c r="C563" s="53" t="s">
        <v>30</v>
      </c>
      <c r="D563" s="80" t="s">
        <v>151</v>
      </c>
      <c r="E563" s="84">
        <f>WA!M36</f>
        <v>1.08</v>
      </c>
      <c r="F563" s="84">
        <f>WA!N36</f>
        <v>0</v>
      </c>
      <c r="G563" s="84">
        <f>WA!O36</f>
        <v>0</v>
      </c>
      <c r="H563" s="173"/>
      <c r="I563" s="142" t="s">
        <v>368</v>
      </c>
      <c r="J563" s="22" t="s">
        <v>147</v>
      </c>
      <c r="K563" s="145">
        <f>E555</f>
        <v>0</v>
      </c>
      <c r="L563" s="145">
        <f t="shared" ref="L563:M563" si="167">F555</f>
        <v>0</v>
      </c>
      <c r="M563" s="145">
        <f t="shared" si="167"/>
        <v>0</v>
      </c>
    </row>
    <row r="564" spans="1:13">
      <c r="A564" s="62" t="s">
        <v>31</v>
      </c>
      <c r="B564" s="52" t="s">
        <v>32</v>
      </c>
      <c r="C564" s="53" t="s">
        <v>33</v>
      </c>
      <c r="D564" s="80" t="s">
        <v>102</v>
      </c>
      <c r="E564" s="136"/>
      <c r="F564" s="136"/>
      <c r="G564" s="136"/>
      <c r="H564" s="173"/>
      <c r="I564" s="142" t="s">
        <v>369</v>
      </c>
      <c r="J564" s="22" t="s">
        <v>86</v>
      </c>
      <c r="K564" s="145">
        <f>E542</f>
        <v>6.58</v>
      </c>
      <c r="L564" s="145">
        <f t="shared" ref="L564:M564" si="168">F542</f>
        <v>7.68</v>
      </c>
      <c r="M564" s="145">
        <f t="shared" si="168"/>
        <v>54.720999999999997</v>
      </c>
    </row>
    <row r="565" spans="1:13">
      <c r="A565" s="51" t="s">
        <v>34</v>
      </c>
      <c r="B565" s="651" t="s">
        <v>152</v>
      </c>
      <c r="C565" s="53" t="s">
        <v>35</v>
      </c>
      <c r="D565" s="80" t="s">
        <v>103</v>
      </c>
      <c r="E565" s="84">
        <f>WA!M38</f>
        <v>978.53899999999999</v>
      </c>
      <c r="F565" s="84">
        <f>WA!N38</f>
        <v>987.87999999999988</v>
      </c>
      <c r="G565" s="84">
        <f>WA!O38</f>
        <v>1002.0319999999999</v>
      </c>
      <c r="H565" s="173"/>
      <c r="I565" s="142" t="s">
        <v>370</v>
      </c>
      <c r="J565" s="22" t="s">
        <v>143</v>
      </c>
      <c r="K565" s="145">
        <f>E548</f>
        <v>0</v>
      </c>
      <c r="L565" s="145">
        <f t="shared" ref="L565:M565" si="169">F548</f>
        <v>0.8</v>
      </c>
      <c r="M565" s="145">
        <f t="shared" si="169"/>
        <v>0.2</v>
      </c>
    </row>
    <row r="566" spans="1:13">
      <c r="A566" s="59"/>
      <c r="B566" s="652"/>
      <c r="C566" s="53" t="s">
        <v>105</v>
      </c>
      <c r="D566" s="80" t="s">
        <v>104</v>
      </c>
      <c r="E566" s="84">
        <f>WA!M39</f>
        <v>221.72499999999999</v>
      </c>
      <c r="F566" s="84">
        <f>WA!N39</f>
        <v>173.66300000000001</v>
      </c>
      <c r="G566" s="84">
        <f>WA!O39</f>
        <v>271.21899999999999</v>
      </c>
      <c r="H566" s="173"/>
      <c r="I566" s="142" t="s">
        <v>371</v>
      </c>
      <c r="J566" s="22" t="s">
        <v>93</v>
      </c>
      <c r="K566" s="145">
        <f>E552</f>
        <v>521.01599999999996</v>
      </c>
      <c r="L566" s="145">
        <f t="shared" ref="L566:M566" si="170">F552</f>
        <v>335.69</v>
      </c>
      <c r="M566" s="145">
        <f t="shared" si="170"/>
        <v>57.54</v>
      </c>
    </row>
    <row r="567" spans="1:13">
      <c r="A567" s="51" t="s">
        <v>37</v>
      </c>
      <c r="B567" s="651" t="s">
        <v>153</v>
      </c>
      <c r="C567" s="53" t="s">
        <v>38</v>
      </c>
      <c r="D567" s="80" t="s">
        <v>106</v>
      </c>
      <c r="E567" s="84">
        <f>WA!M40</f>
        <v>14.07</v>
      </c>
      <c r="F567" s="84">
        <f>WA!N40</f>
        <v>61.749000000000002</v>
      </c>
      <c r="G567" s="84">
        <f>WA!O40</f>
        <v>14.766999999999999</v>
      </c>
      <c r="H567" s="173"/>
      <c r="I567" s="142" t="s">
        <v>372</v>
      </c>
      <c r="J567" s="22" t="s">
        <v>85</v>
      </c>
      <c r="K567" s="145">
        <f>E541</f>
        <v>0</v>
      </c>
      <c r="L567" s="145">
        <f t="shared" ref="L567:M567" si="171">F541</f>
        <v>0</v>
      </c>
      <c r="M567" s="145">
        <f t="shared" si="171"/>
        <v>21.42</v>
      </c>
    </row>
    <row r="568" spans="1:13">
      <c r="A568" s="56"/>
      <c r="B568" s="701"/>
      <c r="C568" s="53" t="s">
        <v>39</v>
      </c>
      <c r="D568" s="80" t="s">
        <v>107</v>
      </c>
      <c r="E568" s="84">
        <f>WA!M41</f>
        <v>2455.5120000000002</v>
      </c>
      <c r="F568" s="84">
        <f>WA!N41</f>
        <v>2068.451</v>
      </c>
      <c r="G568" s="84">
        <f>WA!O41</f>
        <v>3602.6019999999999</v>
      </c>
      <c r="H568" s="173"/>
      <c r="I568" s="142" t="s">
        <v>373</v>
      </c>
      <c r="J568" s="22" t="s">
        <v>374</v>
      </c>
      <c r="K568" s="145">
        <f>E537</f>
        <v>3.06</v>
      </c>
      <c r="L568" s="145">
        <f t="shared" ref="L568:M570" si="172">F537</f>
        <v>10.8</v>
      </c>
      <c r="M568" s="145">
        <f t="shared" si="172"/>
        <v>36.487000000000002</v>
      </c>
    </row>
    <row r="569" spans="1:13">
      <c r="A569" s="56"/>
      <c r="B569" s="701"/>
      <c r="C569" s="53" t="s">
        <v>40</v>
      </c>
      <c r="D569" s="80" t="s">
        <v>108</v>
      </c>
      <c r="E569" s="84">
        <f>WA!M42</f>
        <v>10.601000000000001</v>
      </c>
      <c r="F569" s="84">
        <f>WA!N42</f>
        <v>8.68</v>
      </c>
      <c r="G569" s="84">
        <f>WA!O42</f>
        <v>1.7144999999999999</v>
      </c>
      <c r="H569" s="173"/>
      <c r="I569" s="142" t="s">
        <v>375</v>
      </c>
      <c r="J569" s="22" t="s">
        <v>82</v>
      </c>
      <c r="K569" s="146">
        <f>E538</f>
        <v>1852.347</v>
      </c>
      <c r="L569" s="146">
        <f t="shared" si="172"/>
        <v>1062.96</v>
      </c>
      <c r="M569" s="146">
        <f t="shared" si="172"/>
        <v>1994.56</v>
      </c>
    </row>
    <row r="570" spans="1:13">
      <c r="A570" s="59"/>
      <c r="B570" s="652"/>
      <c r="C570" s="53" t="s">
        <v>41</v>
      </c>
      <c r="D570" s="80" t="s">
        <v>109</v>
      </c>
      <c r="E570" s="136"/>
      <c r="F570" s="136"/>
      <c r="G570" s="136"/>
      <c r="H570" s="173"/>
      <c r="I570" s="142" t="s">
        <v>376</v>
      </c>
      <c r="J570" s="22" t="s">
        <v>83</v>
      </c>
      <c r="K570" s="146">
        <f>E539</f>
        <v>48739.13</v>
      </c>
      <c r="L570" s="146">
        <f t="shared" si="172"/>
        <v>47544.76</v>
      </c>
      <c r="M570" s="146">
        <f t="shared" si="172"/>
        <v>40809.974000000002</v>
      </c>
    </row>
    <row r="571" spans="1:13">
      <c r="A571" s="51" t="s">
        <v>42</v>
      </c>
      <c r="B571" s="651" t="s">
        <v>154</v>
      </c>
      <c r="C571" s="53" t="s">
        <v>43</v>
      </c>
      <c r="D571" s="80" t="s">
        <v>110</v>
      </c>
      <c r="E571" s="84">
        <f>WA!M44</f>
        <v>565.125</v>
      </c>
      <c r="F571" s="84">
        <f>WA!N44</f>
        <v>393.125</v>
      </c>
      <c r="G571" s="84">
        <f>WA!O44</f>
        <v>710.77099999999996</v>
      </c>
      <c r="H571" s="173"/>
      <c r="I571" s="142" t="s">
        <v>377</v>
      </c>
      <c r="J571" s="22" t="s">
        <v>378</v>
      </c>
      <c r="K571" s="156">
        <f>E598</f>
        <v>24431.94468627224</v>
      </c>
      <c r="L571" s="156">
        <f>F598</f>
        <v>24886.538052146563</v>
      </c>
      <c r="M571" s="156">
        <f>G598</f>
        <v>25311.035992072484</v>
      </c>
    </row>
    <row r="572" spans="1:13">
      <c r="A572" s="56"/>
      <c r="B572" s="701"/>
      <c r="C572" s="53" t="s">
        <v>44</v>
      </c>
      <c r="D572" s="80" t="s">
        <v>111</v>
      </c>
      <c r="E572" s="84">
        <f>WA!M45</f>
        <v>0</v>
      </c>
      <c r="F572" s="84">
        <f>WA!N45</f>
        <v>0.41</v>
      </c>
      <c r="G572" s="84">
        <f>WA!O45</f>
        <v>0.41</v>
      </c>
      <c r="H572" s="276" t="str">
        <f>H553</f>
        <v>WA</v>
      </c>
      <c r="I572" s="142" t="s">
        <v>379</v>
      </c>
      <c r="J572" s="22" t="s">
        <v>176</v>
      </c>
      <c r="K572" s="146">
        <f>E572</f>
        <v>0</v>
      </c>
      <c r="L572" s="146">
        <f t="shared" ref="L572:M572" si="173">F572</f>
        <v>0.41</v>
      </c>
      <c r="M572" s="146">
        <f t="shared" si="173"/>
        <v>0.41</v>
      </c>
    </row>
    <row r="573" spans="1:13">
      <c r="A573" s="59"/>
      <c r="B573" s="652"/>
      <c r="C573" s="53" t="s">
        <v>45</v>
      </c>
      <c r="D573" s="80" t="s">
        <v>155</v>
      </c>
      <c r="E573" s="84">
        <f>WA!M46</f>
        <v>98.1</v>
      </c>
      <c r="F573" s="84">
        <f>WA!N46</f>
        <v>8.01</v>
      </c>
      <c r="G573" s="84">
        <f>WA!O46</f>
        <v>16.79</v>
      </c>
      <c r="H573" s="173"/>
      <c r="I573" s="142" t="s">
        <v>380</v>
      </c>
      <c r="J573" s="22" t="s">
        <v>381</v>
      </c>
      <c r="K573" s="146">
        <f>E586</f>
        <v>1.48</v>
      </c>
      <c r="L573" s="146">
        <f t="shared" ref="L573:M573" si="174">F586</f>
        <v>0</v>
      </c>
      <c r="M573" s="146">
        <f t="shared" si="174"/>
        <v>0</v>
      </c>
    </row>
    <row r="574" spans="1:13">
      <c r="A574" s="51" t="s">
        <v>46</v>
      </c>
      <c r="B574" s="651" t="s">
        <v>156</v>
      </c>
      <c r="C574" s="53" t="s">
        <v>47</v>
      </c>
      <c r="D574" s="80" t="s">
        <v>112</v>
      </c>
      <c r="E574" s="84">
        <f>WA!M47</f>
        <v>47553.5</v>
      </c>
      <c r="F574" s="84">
        <f>WA!N47</f>
        <v>48801.675999999999</v>
      </c>
      <c r="G574" s="84">
        <f>WA!O47</f>
        <v>53328.567999999999</v>
      </c>
      <c r="H574" s="173"/>
      <c r="I574" s="142" t="s">
        <v>382</v>
      </c>
      <c r="J574" s="22" t="s">
        <v>383</v>
      </c>
      <c r="K574" s="146">
        <f>E582</f>
        <v>0</v>
      </c>
      <c r="L574" s="146">
        <f t="shared" ref="L574:M574" si="175">F582</f>
        <v>43</v>
      </c>
      <c r="M574" s="146">
        <f t="shared" si="175"/>
        <v>30.5</v>
      </c>
    </row>
    <row r="575" spans="1:13">
      <c r="A575" s="56"/>
      <c r="B575" s="701"/>
      <c r="C575" s="53" t="s">
        <v>48</v>
      </c>
      <c r="D575" s="80" t="s">
        <v>157</v>
      </c>
      <c r="E575" s="84">
        <f>WA!M48</f>
        <v>29929.879000000001</v>
      </c>
      <c r="F575" s="84">
        <f>WA!N48</f>
        <v>26625.472999999998</v>
      </c>
      <c r="G575" s="84">
        <f>WA!O48</f>
        <v>24681.181999999997</v>
      </c>
      <c r="H575" s="173"/>
      <c r="I575" s="142" t="s">
        <v>384</v>
      </c>
      <c r="J575" s="22" t="s">
        <v>106</v>
      </c>
      <c r="K575" s="146">
        <f>E567</f>
        <v>14.07</v>
      </c>
      <c r="L575" s="146">
        <f t="shared" ref="L575:M575" si="176">F567</f>
        <v>61.749000000000002</v>
      </c>
      <c r="M575" s="146">
        <f t="shared" si="176"/>
        <v>14.766999999999999</v>
      </c>
    </row>
    <row r="576" spans="1:13">
      <c r="A576" s="59"/>
      <c r="B576" s="652"/>
      <c r="C576" s="53" t="s">
        <v>49</v>
      </c>
      <c r="D576" s="80" t="s">
        <v>158</v>
      </c>
      <c r="E576" s="84">
        <f>WA!M49</f>
        <v>55.3</v>
      </c>
      <c r="F576" s="84">
        <f>WA!N49</f>
        <v>46</v>
      </c>
      <c r="G576" s="84">
        <f>WA!O49</f>
        <v>20.495000000000001</v>
      </c>
      <c r="H576" s="173"/>
      <c r="I576" s="142" t="s">
        <v>385</v>
      </c>
      <c r="J576" s="22" t="s">
        <v>108</v>
      </c>
      <c r="K576" s="146">
        <f>E569</f>
        <v>10.601000000000001</v>
      </c>
      <c r="L576" s="146">
        <f t="shared" ref="L576:M576" si="177">F569</f>
        <v>8.68</v>
      </c>
      <c r="M576" s="146">
        <f t="shared" si="177"/>
        <v>1.7144999999999999</v>
      </c>
    </row>
    <row r="577" spans="1:13">
      <c r="A577" s="51" t="s">
        <v>50</v>
      </c>
      <c r="B577" s="651" t="s">
        <v>159</v>
      </c>
      <c r="C577" s="53" t="s">
        <v>51</v>
      </c>
      <c r="D577" s="80" t="s">
        <v>113</v>
      </c>
      <c r="E577" s="84">
        <f>WA!M50</f>
        <v>5863</v>
      </c>
      <c r="F577" s="84">
        <f>WA!N50</f>
        <v>7145.6890000000003</v>
      </c>
      <c r="G577" s="84">
        <f>WA!O50</f>
        <v>8548.7989999999991</v>
      </c>
      <c r="H577" s="173"/>
      <c r="I577" s="142" t="s">
        <v>386</v>
      </c>
      <c r="J577" s="22" t="s">
        <v>107</v>
      </c>
      <c r="K577" s="146">
        <f>E568</f>
        <v>2455.5120000000002</v>
      </c>
      <c r="L577" s="146">
        <f t="shared" ref="L577:M577" si="178">F568</f>
        <v>2068.451</v>
      </c>
      <c r="M577" s="146">
        <f t="shared" si="178"/>
        <v>3602.6019999999999</v>
      </c>
    </row>
    <row r="578" spans="1:13">
      <c r="A578" s="56"/>
      <c r="B578" s="701"/>
      <c r="C578" s="53" t="s">
        <v>115</v>
      </c>
      <c r="D578" s="80" t="s">
        <v>114</v>
      </c>
      <c r="E578" s="84">
        <f>WA!M51</f>
        <v>37495.49</v>
      </c>
      <c r="F578" s="84">
        <f>WA!N51</f>
        <v>33532.160000000003</v>
      </c>
      <c r="G578" s="84">
        <f>WA!O51</f>
        <v>35326.264999999999</v>
      </c>
      <c r="H578" s="173"/>
      <c r="I578" s="142" t="s">
        <v>387</v>
      </c>
      <c r="J578" s="22" t="s">
        <v>388</v>
      </c>
      <c r="K578" s="148"/>
      <c r="L578" s="148"/>
      <c r="M578" s="148"/>
    </row>
    <row r="579" spans="1:13">
      <c r="A579" s="56"/>
      <c r="B579" s="701"/>
      <c r="C579" s="53" t="s">
        <v>52</v>
      </c>
      <c r="D579" s="80" t="s">
        <v>116</v>
      </c>
      <c r="E579" s="136"/>
      <c r="F579" s="136"/>
      <c r="G579" s="136"/>
      <c r="H579" s="173"/>
      <c r="I579" s="142" t="s">
        <v>389</v>
      </c>
      <c r="J579" s="22" t="s">
        <v>390</v>
      </c>
      <c r="K579" s="148"/>
      <c r="L579" s="148"/>
      <c r="M579" s="148"/>
    </row>
    <row r="580" spans="1:13">
      <c r="A580" s="59"/>
      <c r="B580" s="652"/>
      <c r="C580" s="53" t="s">
        <v>118</v>
      </c>
      <c r="D580" s="80" t="s">
        <v>117</v>
      </c>
      <c r="E580" s="136"/>
      <c r="F580" s="136"/>
      <c r="G580" s="136"/>
      <c r="H580" s="173"/>
      <c r="I580" s="142" t="s">
        <v>391</v>
      </c>
      <c r="J580" s="22" t="s">
        <v>392</v>
      </c>
      <c r="K580" s="145">
        <f>E583</f>
        <v>118.706</v>
      </c>
      <c r="L580" s="145">
        <f t="shared" ref="L580:M580" si="179">F583</f>
        <v>185.291</v>
      </c>
      <c r="M580" s="145">
        <f t="shared" si="179"/>
        <v>93.717500000000001</v>
      </c>
    </row>
    <row r="581" spans="1:13" ht="25.5">
      <c r="A581" s="51" t="s">
        <v>53</v>
      </c>
      <c r="B581" s="651" t="s">
        <v>54</v>
      </c>
      <c r="C581" s="53" t="s">
        <v>55</v>
      </c>
      <c r="D581" s="129" t="s">
        <v>160</v>
      </c>
      <c r="E581" s="84">
        <f>WA!M54</f>
        <v>31.03</v>
      </c>
      <c r="F581" s="84">
        <f>WA!N54</f>
        <v>185.75899999999999</v>
      </c>
      <c r="G581" s="84">
        <f>WA!O54</f>
        <v>27.744</v>
      </c>
      <c r="H581" s="173"/>
      <c r="I581" s="66"/>
      <c r="J581" s="77" t="s">
        <v>410</v>
      </c>
      <c r="K581" s="138"/>
      <c r="L581" s="138"/>
      <c r="M581" s="139"/>
    </row>
    <row r="582" spans="1:13">
      <c r="A582" s="56"/>
      <c r="B582" s="701"/>
      <c r="C582" s="53" t="s">
        <v>56</v>
      </c>
      <c r="D582" s="80" t="s">
        <v>161</v>
      </c>
      <c r="E582" s="84">
        <f>WA!M55</f>
        <v>0</v>
      </c>
      <c r="F582" s="84">
        <f>WA!N55</f>
        <v>43</v>
      </c>
      <c r="G582" s="84">
        <f>WA!O55</f>
        <v>30.5</v>
      </c>
      <c r="H582" s="173"/>
      <c r="I582" s="142" t="s">
        <v>393</v>
      </c>
      <c r="J582" s="22" t="s">
        <v>394</v>
      </c>
      <c r="K582" s="208">
        <f>'Gap data'!$B$18*'Gap data'!I6</f>
        <v>687093.71790229797</v>
      </c>
      <c r="L582" s="208">
        <f>'Gap data'!$B$18*'Gap data'!I7</f>
        <v>699878.13804990135</v>
      </c>
      <c r="M582" s="208">
        <f>'Gap data'!$B$18*'Gap data'!I8</f>
        <v>711816.19175503473</v>
      </c>
    </row>
    <row r="583" spans="1:13">
      <c r="A583" s="56"/>
      <c r="B583" s="701"/>
      <c r="C583" s="53" t="s">
        <v>57</v>
      </c>
      <c r="D583" s="80" t="s">
        <v>162</v>
      </c>
      <c r="E583" s="84">
        <f>WA!M56</f>
        <v>118.706</v>
      </c>
      <c r="F583" s="84">
        <f>WA!N56</f>
        <v>185.291</v>
      </c>
      <c r="G583" s="84">
        <f>WA!O56</f>
        <v>93.717500000000001</v>
      </c>
      <c r="H583" s="173"/>
      <c r="I583" s="142" t="s">
        <v>395</v>
      </c>
      <c r="J583" s="22" t="s">
        <v>396</v>
      </c>
      <c r="K583" s="284">
        <v>0</v>
      </c>
      <c r="L583" s="284">
        <v>0</v>
      </c>
      <c r="M583" s="284">
        <v>0</v>
      </c>
    </row>
    <row r="584" spans="1:13">
      <c r="A584" s="56"/>
      <c r="B584" s="701"/>
      <c r="C584" s="53" t="s">
        <v>120</v>
      </c>
      <c r="D584" s="80" t="s">
        <v>119</v>
      </c>
      <c r="E584" s="136"/>
      <c r="F584" s="136"/>
      <c r="G584" s="136"/>
      <c r="H584" s="173"/>
      <c r="I584" s="76"/>
      <c r="J584" s="77" t="s">
        <v>413</v>
      </c>
      <c r="K584" s="140"/>
      <c r="L584" s="140"/>
      <c r="M584" s="141"/>
    </row>
    <row r="585" spans="1:13">
      <c r="A585" s="56"/>
      <c r="B585" s="701"/>
      <c r="C585" s="53" t="s">
        <v>122</v>
      </c>
      <c r="D585" s="80" t="s">
        <v>121</v>
      </c>
      <c r="E585" s="136"/>
      <c r="F585" s="136"/>
      <c r="G585" s="136"/>
      <c r="H585" s="173"/>
      <c r="I585" s="62">
        <v>1</v>
      </c>
      <c r="J585" s="80" t="s">
        <v>397</v>
      </c>
      <c r="K585" s="84">
        <f>E550+E551+E556+E557</f>
        <v>249.71</v>
      </c>
      <c r="L585" s="84">
        <f t="shared" ref="L585:M585" si="180">F550+F551+F556+F557</f>
        <v>5.6840000000000002</v>
      </c>
      <c r="M585" s="84">
        <f t="shared" si="180"/>
        <v>24.5</v>
      </c>
    </row>
    <row r="586" spans="1:13">
      <c r="A586" s="56"/>
      <c r="B586" s="701"/>
      <c r="C586" s="53" t="s">
        <v>124</v>
      </c>
      <c r="D586" s="80" t="s">
        <v>123</v>
      </c>
      <c r="E586" s="84">
        <f>WA!M59</f>
        <v>1.48</v>
      </c>
      <c r="F586" s="84">
        <f>WA!N59</f>
        <v>0</v>
      </c>
      <c r="G586" s="84">
        <f>WA!O59</f>
        <v>0</v>
      </c>
      <c r="H586" s="173"/>
      <c r="I586" s="62">
        <v>2</v>
      </c>
      <c r="J586" s="80" t="s">
        <v>398</v>
      </c>
      <c r="K586" s="84">
        <f>E558+E559+E560+E563</f>
        <v>5031.2179999999998</v>
      </c>
      <c r="L586" s="84">
        <f t="shared" ref="L586:M586" si="181">F558+F559+F560+F563</f>
        <v>2842.8870000000002</v>
      </c>
      <c r="M586" s="84">
        <f t="shared" si="181"/>
        <v>3924.8779999999997</v>
      </c>
    </row>
    <row r="587" spans="1:13">
      <c r="A587" s="56"/>
      <c r="B587" s="701"/>
      <c r="C587" s="53" t="s">
        <v>58</v>
      </c>
      <c r="D587" s="80" t="s">
        <v>136</v>
      </c>
      <c r="E587" s="84">
        <f>WA!M60</f>
        <v>17.14</v>
      </c>
      <c r="F587" s="84">
        <f>WA!N60</f>
        <v>1.0149999999999999</v>
      </c>
      <c r="G587" s="84">
        <f>WA!O60</f>
        <v>31.83</v>
      </c>
      <c r="H587" s="173"/>
      <c r="I587" s="62">
        <v>3</v>
      </c>
      <c r="J587" s="80" t="s">
        <v>323</v>
      </c>
      <c r="K587" s="84">
        <f>E587+E589+E590</f>
        <v>446.03</v>
      </c>
      <c r="L587" s="84">
        <f>F587+F589+F590</f>
        <v>169.19800000000001</v>
      </c>
      <c r="M587" s="84">
        <f>G587+G589+G590</f>
        <v>143.67599999999999</v>
      </c>
    </row>
    <row r="588" spans="1:13">
      <c r="A588" s="56"/>
      <c r="B588" s="701"/>
      <c r="C588" s="53" t="s">
        <v>59</v>
      </c>
      <c r="D588" s="80" t="s">
        <v>125</v>
      </c>
      <c r="E588" s="208">
        <f>'QA checks'!$AE$62*'Gap data'!I6/1000000</f>
        <v>115.13416772877937</v>
      </c>
      <c r="F588" s="208">
        <f>'QA checks'!$AE$62*'Gap data'!I7/1000000</f>
        <v>117.27641344466679</v>
      </c>
      <c r="G588" s="208">
        <f>'QA checks'!$AE$62*'Gap data'!I8/1000000</f>
        <v>119.2768361553245</v>
      </c>
      <c r="H588" s="173"/>
      <c r="I588" s="62">
        <v>4</v>
      </c>
      <c r="J588" s="80" t="s">
        <v>159</v>
      </c>
      <c r="K588" s="84">
        <f>E577+E578</f>
        <v>43358.49</v>
      </c>
      <c r="L588" s="84">
        <f t="shared" ref="L588:M588" si="182">F577+F578</f>
        <v>40677.849000000002</v>
      </c>
      <c r="M588" s="84">
        <f t="shared" si="182"/>
        <v>43875.063999999998</v>
      </c>
    </row>
    <row r="589" spans="1:13" ht="25.5">
      <c r="A589" s="56"/>
      <c r="B589" s="701"/>
      <c r="C589" s="53" t="s">
        <v>60</v>
      </c>
      <c r="D589" s="129" t="s">
        <v>163</v>
      </c>
      <c r="E589" s="84">
        <f>WA!M62</f>
        <v>417.19</v>
      </c>
      <c r="F589" s="84">
        <f>WA!N62</f>
        <v>168.10400000000001</v>
      </c>
      <c r="G589" s="84">
        <f>WA!O62</f>
        <v>105.48099999999999</v>
      </c>
      <c r="H589" s="173"/>
      <c r="I589" s="62">
        <v>5</v>
      </c>
      <c r="J589" s="128" t="s">
        <v>399</v>
      </c>
      <c r="K589" s="84">
        <f>E591</f>
        <v>1812.47</v>
      </c>
      <c r="L589" s="84">
        <f t="shared" ref="L589:M590" si="183">F591</f>
        <v>1404.1</v>
      </c>
      <c r="M589" s="84">
        <f t="shared" si="183"/>
        <v>1855.0709999999999</v>
      </c>
    </row>
    <row r="590" spans="1:13">
      <c r="A590" s="59"/>
      <c r="B590" s="652"/>
      <c r="C590" s="53" t="s">
        <v>61</v>
      </c>
      <c r="D590" s="80" t="s">
        <v>126</v>
      </c>
      <c r="E590" s="84">
        <f>WA!M63</f>
        <v>11.7</v>
      </c>
      <c r="F590" s="84">
        <f>WA!N63</f>
        <v>7.9000000000000001E-2</v>
      </c>
      <c r="G590" s="84">
        <f>WA!O63</f>
        <v>6.3650000000000002</v>
      </c>
      <c r="H590" s="173"/>
      <c r="I590" s="62">
        <v>6</v>
      </c>
      <c r="J590" s="320" t="s">
        <v>559</v>
      </c>
      <c r="K590" s="522">
        <f>E592</f>
        <v>1748.75</v>
      </c>
      <c r="L590" s="522">
        <f t="shared" si="183"/>
        <v>4687.9790000000003</v>
      </c>
      <c r="M590" s="522">
        <f t="shared" si="183"/>
        <v>1754.69</v>
      </c>
    </row>
    <row r="591" spans="1:13">
      <c r="A591" s="51" t="s">
        <v>62</v>
      </c>
      <c r="B591" s="651" t="s">
        <v>164</v>
      </c>
      <c r="C591" s="53" t="s">
        <v>63</v>
      </c>
      <c r="D591" s="80" t="s">
        <v>165</v>
      </c>
      <c r="E591" s="84">
        <f>WA!M64</f>
        <v>1812.47</v>
      </c>
      <c r="F591" s="84">
        <f>WA!N64</f>
        <v>1404.1</v>
      </c>
      <c r="G591" s="84">
        <f>WA!O64</f>
        <v>1855.0709999999999</v>
      </c>
      <c r="I591" s="62">
        <v>7</v>
      </c>
      <c r="J591" s="320" t="s">
        <v>560</v>
      </c>
      <c r="K591" s="522">
        <f>E593+E596</f>
        <v>106.075</v>
      </c>
      <c r="L591" s="522">
        <f t="shared" ref="L591:M591" si="184">F593+F596</f>
        <v>66.454000000000008</v>
      </c>
      <c r="M591" s="522">
        <f t="shared" si="184"/>
        <v>129.4</v>
      </c>
    </row>
    <row r="592" spans="1:13">
      <c r="A592" s="56"/>
      <c r="B592" s="701"/>
      <c r="C592" s="53" t="s">
        <v>64</v>
      </c>
      <c r="D592" s="80" t="s">
        <v>127</v>
      </c>
      <c r="E592" s="84">
        <f>WA!M65</f>
        <v>1748.75</v>
      </c>
      <c r="F592" s="84">
        <f>WA!N65</f>
        <v>4687.9790000000003</v>
      </c>
      <c r="G592" s="84">
        <f>WA!O65</f>
        <v>1754.69</v>
      </c>
      <c r="H592" s="276" t="str">
        <f>H572</f>
        <v>WA</v>
      </c>
      <c r="I592" s="62">
        <v>8</v>
      </c>
      <c r="J592" s="80" t="s">
        <v>133</v>
      </c>
      <c r="K592" s="84">
        <f>E605</f>
        <v>33634.712</v>
      </c>
      <c r="L592" s="84">
        <f>F605</f>
        <v>33634.712</v>
      </c>
      <c r="M592" s="84">
        <f>G605</f>
        <v>33634.712</v>
      </c>
    </row>
    <row r="593" spans="1:13">
      <c r="A593" s="56"/>
      <c r="B593" s="701"/>
      <c r="C593" s="53" t="s">
        <v>65</v>
      </c>
      <c r="D593" s="80" t="s">
        <v>166</v>
      </c>
      <c r="E593" s="84">
        <f>WA!M66</f>
        <v>100.9</v>
      </c>
      <c r="F593" s="84">
        <f>WA!N66</f>
        <v>39.954000000000001</v>
      </c>
      <c r="G593" s="84">
        <f>WA!O66</f>
        <v>69.400000000000006</v>
      </c>
      <c r="H593" s="123"/>
    </row>
    <row r="594" spans="1:13">
      <c r="A594" s="56"/>
      <c r="B594" s="701"/>
      <c r="C594" s="53" t="s">
        <v>66</v>
      </c>
      <c r="D594" s="80" t="s">
        <v>173</v>
      </c>
      <c r="E594" s="84">
        <f>WA!M67</f>
        <v>92.48</v>
      </c>
      <c r="F594" s="84">
        <f>WA!N67</f>
        <v>152.29499999999999</v>
      </c>
      <c r="G594" s="84">
        <f>WA!O67</f>
        <v>13.02</v>
      </c>
      <c r="H594" s="123"/>
    </row>
    <row r="595" spans="1:13">
      <c r="A595" s="56"/>
      <c r="B595" s="701"/>
      <c r="C595" s="53" t="s">
        <v>67</v>
      </c>
      <c r="D595" s="80" t="s">
        <v>174</v>
      </c>
      <c r="E595" s="84">
        <f>WA!M68</f>
        <v>828.20399999999995</v>
      </c>
      <c r="F595" s="84">
        <f>WA!N68</f>
        <v>1690.99</v>
      </c>
      <c r="G595" s="84">
        <f>WA!O68</f>
        <v>11675.832</v>
      </c>
      <c r="H595" s="123"/>
    </row>
    <row r="596" spans="1:13">
      <c r="A596" s="56"/>
      <c r="B596" s="701"/>
      <c r="C596" s="53" t="s">
        <v>68</v>
      </c>
      <c r="D596" s="80" t="s">
        <v>175</v>
      </c>
      <c r="E596" s="84">
        <f>WA!M69</f>
        <v>5.1749999999999998</v>
      </c>
      <c r="F596" s="84">
        <f>WA!N69</f>
        <v>26.5</v>
      </c>
      <c r="G596" s="84">
        <f>WA!O69</f>
        <v>60</v>
      </c>
      <c r="H596" s="123"/>
    </row>
    <row r="597" spans="1:13">
      <c r="A597" s="56"/>
      <c r="B597" s="701"/>
      <c r="C597" s="53" t="s">
        <v>128</v>
      </c>
      <c r="D597" s="80" t="s">
        <v>167</v>
      </c>
      <c r="E597" s="208">
        <f>WA!M70+'Gap data'!$I$31</f>
        <v>56094.515519485554</v>
      </c>
      <c r="F597" s="208">
        <f>WA!N70+'Gap data'!$I$31</f>
        <v>56158.765519485554</v>
      </c>
      <c r="G597" s="208">
        <f>WA!O70+'Gap data'!$I$31</f>
        <v>56337.934519485556</v>
      </c>
      <c r="H597" s="123"/>
    </row>
    <row r="598" spans="1:13">
      <c r="A598" s="56"/>
      <c r="B598" s="701"/>
      <c r="C598" s="53" t="s">
        <v>69</v>
      </c>
      <c r="D598" s="80" t="s">
        <v>129</v>
      </c>
      <c r="E598" s="137">
        <f>'QA checks'!$AE$72*'Gap data'!I6/1000000</f>
        <v>24431.94468627224</v>
      </c>
      <c r="F598" s="137">
        <f>'QA checks'!$AE$72*'Gap data'!I7/1000000</f>
        <v>24886.538052146563</v>
      </c>
      <c r="G598" s="137">
        <f>'QA checks'!$AE$72*'Gap data'!I8/1000000</f>
        <v>25311.035992072484</v>
      </c>
      <c r="H598" s="123"/>
    </row>
    <row r="599" spans="1:13">
      <c r="A599" s="59"/>
      <c r="B599" s="652"/>
      <c r="C599" s="53" t="s">
        <v>70</v>
      </c>
      <c r="D599" s="80" t="s">
        <v>168</v>
      </c>
      <c r="E599" s="136"/>
      <c r="F599" s="136"/>
      <c r="G599" s="136"/>
      <c r="H599" s="123"/>
    </row>
    <row r="600" spans="1:13">
      <c r="A600" s="51" t="s">
        <v>71</v>
      </c>
      <c r="B600" s="651" t="s">
        <v>169</v>
      </c>
      <c r="C600" s="53" t="s">
        <v>72</v>
      </c>
      <c r="D600" s="80" t="s">
        <v>170</v>
      </c>
      <c r="E600" s="84">
        <f>WA!M73</f>
        <v>448.17933333333332</v>
      </c>
      <c r="F600" s="84">
        <f>WA!N73</f>
        <v>427.80866666666662</v>
      </c>
      <c r="G600" s="84">
        <f>WA!O73</f>
        <v>438.56066666666669</v>
      </c>
      <c r="H600" s="123"/>
    </row>
    <row r="601" spans="1:13">
      <c r="A601" s="56"/>
      <c r="B601" s="701"/>
      <c r="C601" s="53" t="s">
        <v>73</v>
      </c>
      <c r="D601" s="80" t="s">
        <v>130</v>
      </c>
      <c r="E601" s="84">
        <f>WA!M74</f>
        <v>448.17933333333332</v>
      </c>
      <c r="F601" s="84">
        <f>WA!N74</f>
        <v>427.80866666666662</v>
      </c>
      <c r="G601" s="84">
        <f>WA!O74</f>
        <v>438.56066666666669</v>
      </c>
      <c r="H601" s="123"/>
    </row>
    <row r="602" spans="1:13">
      <c r="A602" s="59"/>
      <c r="B602" s="652"/>
      <c r="C602" s="53" t="s">
        <v>74</v>
      </c>
      <c r="D602" s="80" t="s">
        <v>131</v>
      </c>
      <c r="E602" s="84">
        <f>WA!M75</f>
        <v>448.17933333333332</v>
      </c>
      <c r="F602" s="84">
        <f>WA!N75</f>
        <v>427.80866666666662</v>
      </c>
      <c r="G602" s="84">
        <f>WA!O75</f>
        <v>438.56066666666669</v>
      </c>
      <c r="H602" s="123"/>
    </row>
    <row r="603" spans="1:13" ht="38.25">
      <c r="A603" s="51" t="s">
        <v>75</v>
      </c>
      <c r="B603" s="651" t="s">
        <v>76</v>
      </c>
      <c r="C603" s="53" t="s">
        <v>77</v>
      </c>
      <c r="D603" s="129" t="s">
        <v>171</v>
      </c>
      <c r="E603" s="84">
        <f>WA!M76</f>
        <v>77.08</v>
      </c>
      <c r="F603" s="84">
        <f>WA!N76</f>
        <v>211.29900000000001</v>
      </c>
      <c r="G603" s="84">
        <f>WA!O76</f>
        <v>242.589</v>
      </c>
      <c r="H603" s="123"/>
    </row>
    <row r="604" spans="1:13">
      <c r="A604" s="130"/>
      <c r="B604" s="701"/>
      <c r="C604" s="53" t="s">
        <v>78</v>
      </c>
      <c r="D604" s="80" t="s">
        <v>132</v>
      </c>
      <c r="E604" s="84">
        <f>WA!M77</f>
        <v>2.6</v>
      </c>
      <c r="F604" s="84">
        <f>WA!N77</f>
        <v>1.425</v>
      </c>
      <c r="G604" s="84">
        <f>WA!O77</f>
        <v>2.63</v>
      </c>
      <c r="H604" s="123"/>
    </row>
    <row r="605" spans="1:13">
      <c r="A605" s="130"/>
      <c r="B605" s="701"/>
      <c r="C605" s="53" t="s">
        <v>134</v>
      </c>
      <c r="D605" s="80" t="s">
        <v>133</v>
      </c>
      <c r="E605" s="208">
        <f>'Gap data'!$I$28</f>
        <v>33634.712</v>
      </c>
      <c r="F605" s="208">
        <f>'Gap data'!$I$28</f>
        <v>33634.712</v>
      </c>
      <c r="G605" s="208">
        <f>'Gap data'!$I$28</f>
        <v>33634.712</v>
      </c>
      <c r="H605" s="123"/>
    </row>
    <row r="606" spans="1:13">
      <c r="A606" s="131"/>
      <c r="B606" s="652"/>
      <c r="C606" s="53" t="s">
        <v>172</v>
      </c>
      <c r="D606" s="80" t="s">
        <v>135</v>
      </c>
      <c r="E606" s="84">
        <f>WA!M79</f>
        <v>0</v>
      </c>
      <c r="F606" s="84">
        <f>WA!N79</f>
        <v>0</v>
      </c>
      <c r="G606" s="84">
        <f>WA!O79</f>
        <v>0.1</v>
      </c>
      <c r="H606" s="123"/>
    </row>
    <row r="607" spans="1:13">
      <c r="H607" s="123"/>
      <c r="I607" s="123"/>
      <c r="J607" s="123"/>
      <c r="K607" s="123"/>
      <c r="L607" s="123"/>
      <c r="M607" s="123"/>
    </row>
  </sheetData>
  <mergeCells count="92">
    <mergeCell ref="B153:B156"/>
    <mergeCell ref="B124:B126"/>
    <mergeCell ref="B127:B130"/>
    <mergeCell ref="B131:B140"/>
    <mergeCell ref="B141:B149"/>
    <mergeCell ref="B150:B152"/>
    <mergeCell ref="B85:B87"/>
    <mergeCell ref="B90:B113"/>
    <mergeCell ref="B115:B116"/>
    <mergeCell ref="B117:B120"/>
    <mergeCell ref="B121:B123"/>
    <mergeCell ref="B450:B452"/>
    <mergeCell ref="B453:B456"/>
    <mergeCell ref="B160:B162"/>
    <mergeCell ref="B165:B188"/>
    <mergeCell ref="B190:B191"/>
    <mergeCell ref="B192:B195"/>
    <mergeCell ref="B196:B198"/>
    <mergeCell ref="B199:B201"/>
    <mergeCell ref="B202:B205"/>
    <mergeCell ref="B206:B215"/>
    <mergeCell ref="B216:B224"/>
    <mergeCell ref="B225:B227"/>
    <mergeCell ref="B228:B231"/>
    <mergeCell ref="B421:B423"/>
    <mergeCell ref="B424:B426"/>
    <mergeCell ref="B427:B430"/>
    <mergeCell ref="B431:B440"/>
    <mergeCell ref="B441:B449"/>
    <mergeCell ref="B303:B306"/>
    <mergeCell ref="B385:B387"/>
    <mergeCell ref="B390:B413"/>
    <mergeCell ref="B415:B416"/>
    <mergeCell ref="B417:B420"/>
    <mergeCell ref="B310:B312"/>
    <mergeCell ref="B315:B338"/>
    <mergeCell ref="B340:B341"/>
    <mergeCell ref="B342:B345"/>
    <mergeCell ref="B346:B348"/>
    <mergeCell ref="B274:B276"/>
    <mergeCell ref="B277:B280"/>
    <mergeCell ref="B281:B290"/>
    <mergeCell ref="B291:B299"/>
    <mergeCell ref="B300:B302"/>
    <mergeCell ref="B235:B237"/>
    <mergeCell ref="B240:B263"/>
    <mergeCell ref="B265:B266"/>
    <mergeCell ref="B267:B270"/>
    <mergeCell ref="B271:B273"/>
    <mergeCell ref="B66:B74"/>
    <mergeCell ref="B75:B77"/>
    <mergeCell ref="B78:B81"/>
    <mergeCell ref="B42:B45"/>
    <mergeCell ref="B46:B48"/>
    <mergeCell ref="B49:B51"/>
    <mergeCell ref="B52:B55"/>
    <mergeCell ref="B56:B65"/>
    <mergeCell ref="A5:D5"/>
    <mergeCell ref="E5:G5"/>
    <mergeCell ref="I5:J5"/>
    <mergeCell ref="K5:M5"/>
    <mergeCell ref="B40:B41"/>
    <mergeCell ref="B10:B12"/>
    <mergeCell ref="B15:B38"/>
    <mergeCell ref="B574:B576"/>
    <mergeCell ref="B349:B351"/>
    <mergeCell ref="B352:B355"/>
    <mergeCell ref="B356:B365"/>
    <mergeCell ref="B366:B374"/>
    <mergeCell ref="B375:B377"/>
    <mergeCell ref="B378:B381"/>
    <mergeCell ref="B535:B537"/>
    <mergeCell ref="B540:B563"/>
    <mergeCell ref="B565:B566"/>
    <mergeCell ref="B567:B570"/>
    <mergeCell ref="B571:B573"/>
    <mergeCell ref="B460:B462"/>
    <mergeCell ref="B465:B488"/>
    <mergeCell ref="B490:B491"/>
    <mergeCell ref="B492:B495"/>
    <mergeCell ref="B577:B580"/>
    <mergeCell ref="B581:B590"/>
    <mergeCell ref="B591:B599"/>
    <mergeCell ref="B600:B602"/>
    <mergeCell ref="B603:B606"/>
    <mergeCell ref="B525:B527"/>
    <mergeCell ref="B528:B531"/>
    <mergeCell ref="B496:B498"/>
    <mergeCell ref="B499:B501"/>
    <mergeCell ref="B502:B505"/>
    <mergeCell ref="B506:B515"/>
    <mergeCell ref="B516:B524"/>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dimension ref="A1:AD78"/>
  <sheetViews>
    <sheetView showGridLines="0" zoomScale="80" zoomScaleNormal="80" workbookViewId="0">
      <pane ySplit="5" topLeftCell="A6" activePane="bottomLeft" state="frozen"/>
      <selection pane="bottomLeft" activeCell="A6" sqref="A6"/>
    </sheetView>
  </sheetViews>
  <sheetFormatPr defaultColWidth="9.140625" defaultRowHeight="12.75"/>
  <cols>
    <col min="1" max="1" width="9.140625" style="40"/>
    <col min="2" max="2" width="25" style="40" customWidth="1"/>
    <col min="3" max="3" width="9.140625" style="40"/>
    <col min="4" max="4" width="91.5703125" style="40" customWidth="1"/>
    <col min="5" max="5" width="10.85546875" style="40" customWidth="1"/>
    <col min="6" max="6" width="11.42578125" style="40" customWidth="1"/>
    <col min="7" max="7" width="11" style="40" customWidth="1"/>
    <col min="8" max="8" width="9" style="81" customWidth="1"/>
    <col min="9" max="9" width="9.7109375" style="40" bestFit="1" customWidth="1"/>
    <col min="10" max="10" width="69.140625" style="40" customWidth="1"/>
    <col min="11" max="14" width="12.28515625" style="40" customWidth="1"/>
    <col min="15" max="16384" width="9.140625" style="40"/>
  </cols>
  <sheetData>
    <row r="1" spans="1:30" s="248" customFormat="1" ht="21">
      <c r="A1" s="273" t="s">
        <v>533</v>
      </c>
      <c r="D1" s="180"/>
      <c r="E1" s="249"/>
      <c r="F1" s="249"/>
      <c r="G1" s="249"/>
      <c r="H1" s="249"/>
      <c r="I1" s="180"/>
      <c r="J1" s="249"/>
      <c r="S1" s="272"/>
      <c r="T1" s="272"/>
    </row>
    <row r="2" spans="1:30" s="135" customFormat="1" ht="15.75">
      <c r="A2" s="270" t="s">
        <v>534</v>
      </c>
      <c r="C2" s="267"/>
      <c r="D2" s="268"/>
      <c r="E2" s="132"/>
      <c r="F2" s="269"/>
      <c r="G2" s="267"/>
      <c r="I2" s="269"/>
      <c r="J2" s="267"/>
      <c r="M2" s="601" t="s">
        <v>781</v>
      </c>
      <c r="N2" s="602">
        <f>SUM(L6:M51)</f>
        <v>3726162.3195964051</v>
      </c>
      <c r="O2" s="269"/>
      <c r="P2" s="267"/>
      <c r="R2" s="269"/>
      <c r="S2" s="267"/>
      <c r="U2" s="269"/>
      <c r="V2" s="267"/>
      <c r="X2" s="269"/>
      <c r="Y2" s="267"/>
      <c r="AA2" s="269"/>
      <c r="AB2" s="267"/>
      <c r="AD2" s="269"/>
    </row>
    <row r="3" spans="1:30">
      <c r="H3" s="150"/>
    </row>
    <row r="4" spans="1:30" ht="18.75" customHeight="1">
      <c r="A4" s="656" t="s">
        <v>405</v>
      </c>
      <c r="B4" s="650"/>
      <c r="C4" s="650"/>
      <c r="D4" s="648"/>
      <c r="E4" s="657" t="s">
        <v>404</v>
      </c>
      <c r="F4" s="658"/>
      <c r="G4" s="659"/>
      <c r="H4" s="39"/>
      <c r="I4" s="647" t="s">
        <v>406</v>
      </c>
      <c r="J4" s="648"/>
      <c r="K4" s="649" t="s">
        <v>404</v>
      </c>
      <c r="L4" s="721"/>
      <c r="M4" s="721"/>
      <c r="N4" s="722"/>
    </row>
    <row r="5" spans="1:30" ht="25.5" customHeight="1">
      <c r="A5" s="46" t="s">
        <v>408</v>
      </c>
      <c r="B5" s="47" t="s">
        <v>414</v>
      </c>
      <c r="C5" s="46" t="s">
        <v>407</v>
      </c>
      <c r="D5" s="47" t="s">
        <v>409</v>
      </c>
      <c r="E5" s="46" t="s">
        <v>400</v>
      </c>
      <c r="F5" s="46" t="s">
        <v>401</v>
      </c>
      <c r="G5" s="46" t="s">
        <v>402</v>
      </c>
      <c r="H5" s="45"/>
      <c r="I5" s="48" t="s">
        <v>0</v>
      </c>
      <c r="J5" s="49" t="s">
        <v>411</v>
      </c>
      <c r="K5" s="50" t="s">
        <v>400</v>
      </c>
      <c r="L5" s="50" t="s">
        <v>401</v>
      </c>
      <c r="M5" s="50" t="s">
        <v>402</v>
      </c>
      <c r="N5" s="604">
        <v>2012</v>
      </c>
    </row>
    <row r="6" spans="1:30" ht="15.75">
      <c r="A6" s="54" t="s">
        <v>3</v>
      </c>
      <c r="B6" s="205" t="s">
        <v>137</v>
      </c>
      <c r="C6" s="53" t="s">
        <v>4</v>
      </c>
      <c r="D6" s="52" t="s">
        <v>79</v>
      </c>
      <c r="E6" s="84">
        <f>SUM('Adjusted jurisdiction data'!E10,'Adjusted jurisdiction data'!E85,'Adjusted jurisdiction data'!E160,'Adjusted jurisdiction data'!E235,'Adjusted jurisdiction data'!E310,'Adjusted jurisdiction data'!E385,'Adjusted jurisdiction data'!E460,'Adjusted jurisdiction data'!E535)</f>
        <v>1176.23</v>
      </c>
      <c r="F6" s="84">
        <f>SUM('Adjusted jurisdiction data'!F10,'Adjusted jurisdiction data'!F85,'Adjusted jurisdiction data'!F160,'Adjusted jurisdiction data'!F235,'Adjusted jurisdiction data'!F310,'Adjusted jurisdiction data'!F385,'Adjusted jurisdiction data'!F460,'Adjusted jurisdiction data'!F535)</f>
        <v>3079.6090000000004</v>
      </c>
      <c r="G6" s="84">
        <f>SUM('Adjusted jurisdiction data'!G10,'Adjusted jurisdiction data'!G85,'Adjusted jurisdiction data'!G160,'Adjusted jurisdiction data'!G235,'Adjusted jurisdiction data'!G310,'Adjusted jurisdiction data'!G385,'Adjusted jurisdiction data'!G460,'Adjusted jurisdiction data'!G535)</f>
        <v>2871.09</v>
      </c>
      <c r="H6" s="173"/>
      <c r="I6" s="142" t="s">
        <v>324</v>
      </c>
      <c r="J6" s="21" t="s">
        <v>325</v>
      </c>
      <c r="K6" s="84">
        <f>SUM('Adjusted jurisdiction data'!K10,'Adjusted jurisdiction data'!K85,'Adjusted jurisdiction data'!K160,'Adjusted jurisdiction data'!K235,'Adjusted jurisdiction data'!K310,'Adjusted jurisdiction data'!K385,'Adjusted jurisdiction data'!K460,'Adjusted jurisdiction data'!K535)</f>
        <v>15283.510827481268</v>
      </c>
      <c r="L6" s="84">
        <f>SUM('Adjusted jurisdiction data'!L10,'Adjusted jurisdiction data'!L85,'Adjusted jurisdiction data'!L160,'Adjusted jurisdiction data'!L235,'Adjusted jurisdiction data'!L310,'Adjusted jurisdiction data'!L385,'Adjusted jurisdiction data'!L460,'Adjusted jurisdiction data'!L535)</f>
        <v>27783.3130203121</v>
      </c>
      <c r="M6" s="84">
        <f>SUM('Adjusted jurisdiction data'!M10,'Adjusted jurisdiction data'!M85,'Adjusted jurisdiction data'!M160,'Adjusted jurisdiction data'!M235,'Adjusted jurisdiction data'!M310,'Adjusted jurisdiction data'!M385,'Adjusted jurisdiction data'!M460,'Adjusted jurisdiction data'!M535)</f>
        <v>27742.215570738412</v>
      </c>
      <c r="N6" s="603">
        <f t="shared" ref="N6:N14" si="0">SUM(L6:M6)</f>
        <v>55525.528591050512</v>
      </c>
    </row>
    <row r="7" spans="1:30" ht="15.75">
      <c r="A7" s="57"/>
      <c r="B7" s="207"/>
      <c r="C7" s="53" t="s">
        <v>138</v>
      </c>
      <c r="D7" s="52" t="s">
        <v>139</v>
      </c>
      <c r="E7" s="84">
        <f>SUM('Adjusted jurisdiction data'!E11,'Adjusted jurisdiction data'!E86,'Adjusted jurisdiction data'!E161,'Adjusted jurisdiction data'!E236,'Adjusted jurisdiction data'!E311,'Adjusted jurisdiction data'!E386,'Adjusted jurisdiction data'!E461,'Adjusted jurisdiction data'!E536)</f>
        <v>5.68</v>
      </c>
      <c r="F7" s="84">
        <f>SUM('Adjusted jurisdiction data'!F11,'Adjusted jurisdiction data'!F86,'Adjusted jurisdiction data'!F161,'Adjusted jurisdiction data'!F236,'Adjusted jurisdiction data'!F311,'Adjusted jurisdiction data'!F386,'Adjusted jurisdiction data'!F461,'Adjusted jurisdiction data'!F536)</f>
        <v>0</v>
      </c>
      <c r="G7" s="84">
        <f>SUM('Adjusted jurisdiction data'!G11,'Adjusted jurisdiction data'!G86,'Adjusted jurisdiction data'!G161,'Adjusted jurisdiction data'!G236,'Adjusted jurisdiction data'!G311,'Adjusted jurisdiction data'!G386,'Adjusted jurisdiction data'!G461,'Adjusted jurisdiction data'!G536)</f>
        <v>0</v>
      </c>
      <c r="H7" s="173"/>
      <c r="I7" s="142" t="s">
        <v>326</v>
      </c>
      <c r="J7" s="21" t="s">
        <v>327</v>
      </c>
      <c r="K7" s="84">
        <f>SUM('Adjusted jurisdiction data'!K11,'Adjusted jurisdiction data'!K86,'Adjusted jurisdiction data'!K161,'Adjusted jurisdiction data'!K236,'Adjusted jurisdiction data'!K311,'Adjusted jurisdiction data'!K386,'Adjusted jurisdiction data'!K461,'Adjusted jurisdiction data'!K536)</f>
        <v>785.07933333333335</v>
      </c>
      <c r="L7" s="84">
        <f>SUM('Adjusted jurisdiction data'!L11,'Adjusted jurisdiction data'!L86,'Adjusted jurisdiction data'!L161,'Adjusted jurisdiction data'!L236,'Adjusted jurisdiction data'!L311,'Adjusted jurisdiction data'!L386,'Adjusted jurisdiction data'!L461,'Adjusted jurisdiction data'!L536)</f>
        <v>754.87866666666662</v>
      </c>
      <c r="M7" s="84">
        <f>SUM('Adjusted jurisdiction data'!M11,'Adjusted jurisdiction data'!M86,'Adjusted jurisdiction data'!M161,'Adjusted jurisdiction data'!M236,'Adjusted jurisdiction data'!M311,'Adjusted jurisdiction data'!M386,'Adjusted jurisdiction data'!M461,'Adjusted jurisdiction data'!M536)</f>
        <v>886.06066666666675</v>
      </c>
      <c r="N7" s="603">
        <f t="shared" si="0"/>
        <v>1640.9393333333333</v>
      </c>
      <c r="O7" s="600"/>
    </row>
    <row r="8" spans="1:30" ht="15.75">
      <c r="A8" s="60"/>
      <c r="B8" s="206"/>
      <c r="C8" s="53" t="s">
        <v>81</v>
      </c>
      <c r="D8" s="52" t="s">
        <v>80</v>
      </c>
      <c r="E8" s="84">
        <f>SUM('Adjusted jurisdiction data'!E12,'Adjusted jurisdiction data'!E87,'Adjusted jurisdiction data'!E162,'Adjusted jurisdiction data'!E237,'Adjusted jurisdiction data'!E312,'Adjusted jurisdiction data'!E387,'Adjusted jurisdiction data'!E462,'Adjusted jurisdiction data'!E537)</f>
        <v>15.81</v>
      </c>
      <c r="F8" s="84">
        <f>SUM('Adjusted jurisdiction data'!F12,'Adjusted jurisdiction data'!F87,'Adjusted jurisdiction data'!F162,'Adjusted jurisdiction data'!F237,'Adjusted jurisdiction data'!F312,'Adjusted jurisdiction data'!F387,'Adjusted jurisdiction data'!F462,'Adjusted jurisdiction data'!F537)</f>
        <v>298.49</v>
      </c>
      <c r="G8" s="84">
        <f>SUM('Adjusted jurisdiction data'!G12,'Adjusted jurisdiction data'!G87,'Adjusted jurisdiction data'!G162,'Adjusted jurisdiction data'!G237,'Adjusted jurisdiction data'!G312,'Adjusted jurisdiction data'!G387,'Adjusted jurisdiction data'!G462,'Adjusted jurisdiction data'!G537)</f>
        <v>335.71700000000004</v>
      </c>
      <c r="H8" s="173"/>
      <c r="I8" s="142" t="s">
        <v>328</v>
      </c>
      <c r="J8" s="21" t="s">
        <v>130</v>
      </c>
      <c r="K8" s="84">
        <f>SUM('Adjusted jurisdiction data'!K12,'Adjusted jurisdiction data'!K87,'Adjusted jurisdiction data'!K162,'Adjusted jurisdiction data'!K237,'Adjusted jurisdiction data'!K312,'Adjusted jurisdiction data'!K387,'Adjusted jurisdiction data'!K462,'Adjusted jurisdiction data'!K537)</f>
        <v>6023.2756232254296</v>
      </c>
      <c r="L8" s="84">
        <f>SUM('Adjusted jurisdiction data'!L12,'Adjusted jurisdiction data'!L87,'Adjusted jurisdiction data'!L162,'Adjusted jurisdiction data'!L237,'Adjusted jurisdiction data'!L312,'Adjusted jurisdiction data'!L387,'Adjusted jurisdiction data'!L462,'Adjusted jurisdiction data'!L537)</f>
        <v>6592.3691634231491</v>
      </c>
      <c r="M8" s="84">
        <f>SUM('Adjusted jurisdiction data'!M12,'Adjusted jurisdiction data'!M87,'Adjusted jurisdiction data'!M162,'Adjusted jurisdiction data'!M237,'Adjusted jurisdiction data'!M312,'Adjusted jurisdiction data'!M387,'Adjusted jurisdiction data'!M462,'Adjusted jurisdiction data'!M537)</f>
        <v>6919.5119159734259</v>
      </c>
      <c r="N8" s="603">
        <f t="shared" si="0"/>
        <v>13511.881079396575</v>
      </c>
    </row>
    <row r="9" spans="1:30" ht="15.75">
      <c r="A9" s="63" t="s">
        <v>5</v>
      </c>
      <c r="B9" s="52" t="s">
        <v>6</v>
      </c>
      <c r="C9" s="53" t="s">
        <v>7</v>
      </c>
      <c r="D9" s="52" t="s">
        <v>82</v>
      </c>
      <c r="E9" s="84">
        <f>SUM('Adjusted jurisdiction data'!E13,'Adjusted jurisdiction data'!E88,'Adjusted jurisdiction data'!E163,'Adjusted jurisdiction data'!E238,'Adjusted jurisdiction data'!E313,'Adjusted jurisdiction data'!E388,'Adjusted jurisdiction data'!E463,'Adjusted jurisdiction data'!E538)</f>
        <v>18783.681000000004</v>
      </c>
      <c r="F9" s="84">
        <f>SUM('Adjusted jurisdiction data'!F13,'Adjusted jurisdiction data'!F88,'Adjusted jurisdiction data'!F163,'Adjusted jurisdiction data'!F238,'Adjusted jurisdiction data'!F313,'Adjusted jurisdiction data'!F388,'Adjusted jurisdiction data'!F463,'Adjusted jurisdiction data'!F538)</f>
        <v>22377.411</v>
      </c>
      <c r="G9" s="84">
        <f>SUM('Adjusted jurisdiction data'!G13,'Adjusted jurisdiction data'!G88,'Adjusted jurisdiction data'!G163,'Adjusted jurisdiction data'!G238,'Adjusted jurisdiction data'!G313,'Adjusted jurisdiction data'!G388,'Adjusted jurisdiction data'!G463,'Adjusted jurisdiction data'!G538)</f>
        <v>22347.922000000002</v>
      </c>
      <c r="H9" s="173"/>
      <c r="I9" s="142" t="s">
        <v>329</v>
      </c>
      <c r="J9" s="21" t="s">
        <v>330</v>
      </c>
      <c r="K9" s="84">
        <f>SUM('Adjusted jurisdiction data'!K13,'Adjusted jurisdiction data'!K88,'Adjusted jurisdiction data'!K163,'Adjusted jurisdiction data'!K238,'Adjusted jurisdiction data'!K313,'Adjusted jurisdiction data'!K388,'Adjusted jurisdiction data'!K463,'Adjusted jurisdiction data'!K538)</f>
        <v>1312.17</v>
      </c>
      <c r="L9" s="84">
        <f>SUM('Adjusted jurisdiction data'!L13,'Adjusted jurisdiction data'!L88,'Adjusted jurisdiction data'!L163,'Adjusted jurisdiction data'!L238,'Adjusted jurisdiction data'!L313,'Adjusted jurisdiction data'!L388,'Adjusted jurisdiction data'!L463,'Adjusted jurisdiction data'!L538)</f>
        <v>1815.913</v>
      </c>
      <c r="M9" s="84">
        <f>SUM('Adjusted jurisdiction data'!M13,'Adjusted jurisdiction data'!M88,'Adjusted jurisdiction data'!M163,'Adjusted jurisdiction data'!M238,'Adjusted jurisdiction data'!M313,'Adjusted jurisdiction data'!M388,'Adjusted jurisdiction data'!M463,'Adjusted jurisdiction data'!M538)</f>
        <v>2181.2709999999997</v>
      </c>
      <c r="N9" s="603">
        <f t="shared" si="0"/>
        <v>3997.1839999999997</v>
      </c>
    </row>
    <row r="10" spans="1:30" ht="15.75">
      <c r="A10" s="63" t="s">
        <v>8</v>
      </c>
      <c r="B10" s="52" t="s">
        <v>140</v>
      </c>
      <c r="C10" s="53" t="s">
        <v>9</v>
      </c>
      <c r="D10" s="52" t="s">
        <v>83</v>
      </c>
      <c r="E10" s="84">
        <f>SUM('Adjusted jurisdiction data'!E14,'Adjusted jurisdiction data'!E89,'Adjusted jurisdiction data'!E164,'Adjusted jurisdiction data'!E239,'Adjusted jurisdiction data'!E314,'Adjusted jurisdiction data'!E389,'Adjusted jurisdiction data'!E464,'Adjusted jurisdiction data'!E539)</f>
        <v>197846.16</v>
      </c>
      <c r="F10" s="84">
        <f>SUM('Adjusted jurisdiction data'!F14,'Adjusted jurisdiction data'!F89,'Adjusted jurisdiction data'!F164,'Adjusted jurisdiction data'!F239,'Adjusted jurisdiction data'!F314,'Adjusted jurisdiction data'!F389,'Adjusted jurisdiction data'!F464,'Adjusted jurisdiction data'!F539)</f>
        <v>168602.55000000002</v>
      </c>
      <c r="G10" s="84">
        <f>SUM('Adjusted jurisdiction data'!G14,'Adjusted jurisdiction data'!G89,'Adjusted jurisdiction data'!G164,'Adjusted jurisdiction data'!G239,'Adjusted jurisdiction data'!G314,'Adjusted jurisdiction data'!G389,'Adjusted jurisdiction data'!G464,'Adjusted jurisdiction data'!G539)</f>
        <v>166768.65900000001</v>
      </c>
      <c r="H10" s="173"/>
      <c r="I10" s="142" t="s">
        <v>331</v>
      </c>
      <c r="J10" s="21" t="s">
        <v>332</v>
      </c>
      <c r="K10" s="84">
        <f>SUM('Adjusted jurisdiction data'!K14,'Adjusted jurisdiction data'!K89,'Adjusted jurisdiction data'!K164,'Adjusted jurisdiction data'!K239,'Adjusted jurisdiction data'!K314,'Adjusted jurisdiction data'!K389,'Adjusted jurisdiction data'!K464,'Adjusted jurisdiction data'!K539)</f>
        <v>762.21</v>
      </c>
      <c r="L10" s="84">
        <f>SUM('Adjusted jurisdiction data'!L14,'Adjusted jurisdiction data'!L89,'Adjusted jurisdiction data'!L164,'Adjusted jurisdiction data'!L239,'Adjusted jurisdiction data'!L314,'Adjusted jurisdiction data'!L389,'Adjusted jurisdiction data'!L464,'Adjusted jurisdiction data'!L539)</f>
        <v>276.54000000000002</v>
      </c>
      <c r="M10" s="84">
        <f>SUM('Adjusted jurisdiction data'!M14,'Adjusted jurisdiction data'!M89,'Adjusted jurisdiction data'!M164,'Adjusted jurisdiction data'!M239,'Adjusted jurisdiction data'!M314,'Adjusted jurisdiction data'!M389,'Adjusted jurisdiction data'!M464,'Adjusted jurisdiction data'!M539)</f>
        <v>154.81</v>
      </c>
      <c r="N10" s="603">
        <f t="shared" si="0"/>
        <v>431.35</v>
      </c>
    </row>
    <row r="11" spans="1:30" ht="15.75">
      <c r="A11" s="64" t="s">
        <v>10</v>
      </c>
      <c r="B11" s="205" t="s">
        <v>11</v>
      </c>
      <c r="C11" s="53" t="s">
        <v>12</v>
      </c>
      <c r="D11" s="52" t="s">
        <v>84</v>
      </c>
      <c r="E11" s="84">
        <f>SUM('Adjusted jurisdiction data'!E15,'Adjusted jurisdiction data'!E90,'Adjusted jurisdiction data'!E165,'Adjusted jurisdiction data'!E240,'Adjusted jurisdiction data'!E315,'Adjusted jurisdiction data'!E390,'Adjusted jurisdiction data'!E465,'Adjusted jurisdiction data'!E540)</f>
        <v>8.35</v>
      </c>
      <c r="F11" s="84">
        <f>SUM('Adjusted jurisdiction data'!F15,'Adjusted jurisdiction data'!F90,'Adjusted jurisdiction data'!F165,'Adjusted jurisdiction data'!F240,'Adjusted jurisdiction data'!F315,'Adjusted jurisdiction data'!F390,'Adjusted jurisdiction data'!F465,'Adjusted jurisdiction data'!F540)</f>
        <v>57.5</v>
      </c>
      <c r="G11" s="84">
        <f>SUM('Adjusted jurisdiction data'!G15,'Adjusted jurisdiction data'!G90,'Adjusted jurisdiction data'!G165,'Adjusted jurisdiction data'!G240,'Adjusted jurisdiction data'!G315,'Adjusted jurisdiction data'!G390,'Adjusted jurisdiction data'!G465,'Adjusted jurisdiction data'!G540)</f>
        <v>109.28999999999999</v>
      </c>
      <c r="H11" s="173"/>
      <c r="I11" s="142" t="s">
        <v>333</v>
      </c>
      <c r="J11" s="21" t="s">
        <v>334</v>
      </c>
      <c r="K11" s="84">
        <f>SUM('Adjusted jurisdiction data'!K15,'Adjusted jurisdiction data'!K90,'Adjusted jurisdiction data'!K165,'Adjusted jurisdiction data'!K240,'Adjusted jurisdiction data'!K315,'Adjusted jurisdiction data'!K390,'Adjusted jurisdiction data'!K465,'Adjusted jurisdiction data'!K540)</f>
        <v>853.02</v>
      </c>
      <c r="L11" s="84">
        <f>SUM('Adjusted jurisdiction data'!L15,'Adjusted jurisdiction data'!L90,'Adjusted jurisdiction data'!L165,'Adjusted jurisdiction data'!L240,'Adjusted jurisdiction data'!L315,'Adjusted jurisdiction data'!L390,'Adjusted jurisdiction data'!L465,'Adjusted jurisdiction data'!L540)</f>
        <v>7205.201</v>
      </c>
      <c r="M11" s="84">
        <f>SUM('Adjusted jurisdiction data'!M15,'Adjusted jurisdiction data'!M90,'Adjusted jurisdiction data'!M165,'Adjusted jurisdiction data'!M240,'Adjusted jurisdiction data'!M315,'Adjusted jurisdiction data'!M390,'Adjusted jurisdiction data'!M465,'Adjusted jurisdiction data'!M540)</f>
        <v>7324.6710000000003</v>
      </c>
      <c r="N11" s="603">
        <f t="shared" si="0"/>
        <v>14529.871999999999</v>
      </c>
    </row>
    <row r="12" spans="1:30" ht="15.75">
      <c r="A12" s="65"/>
      <c r="B12" s="207"/>
      <c r="C12" s="53" t="s">
        <v>13</v>
      </c>
      <c r="D12" s="52" t="s">
        <v>85</v>
      </c>
      <c r="E12" s="84">
        <f>SUM('Adjusted jurisdiction data'!E16,'Adjusted jurisdiction data'!E91,'Adjusted jurisdiction data'!E166,'Adjusted jurisdiction data'!E241,'Adjusted jurisdiction data'!E316,'Adjusted jurisdiction data'!E391,'Adjusted jurisdiction data'!E466,'Adjusted jurisdiction data'!E541)</f>
        <v>10.8</v>
      </c>
      <c r="F12" s="84">
        <f>SUM('Adjusted jurisdiction data'!F16,'Adjusted jurisdiction data'!F91,'Adjusted jurisdiction data'!F166,'Adjusted jurisdiction data'!F241,'Adjusted jurisdiction data'!F316,'Adjusted jurisdiction data'!F391,'Adjusted jurisdiction data'!F466,'Adjusted jurisdiction data'!F541)</f>
        <v>127.56</v>
      </c>
      <c r="G12" s="84">
        <f>SUM('Adjusted jurisdiction data'!G16,'Adjusted jurisdiction data'!G91,'Adjusted jurisdiction data'!G166,'Adjusted jurisdiction data'!G241,'Adjusted jurisdiction data'!G316,'Adjusted jurisdiction data'!G391,'Adjusted jurisdiction data'!G466,'Adjusted jurisdiction data'!G541)</f>
        <v>728.77</v>
      </c>
      <c r="H12" s="173"/>
      <c r="I12" s="142" t="s">
        <v>335</v>
      </c>
      <c r="J12" s="21" t="s">
        <v>336</v>
      </c>
      <c r="K12" s="84">
        <f>SUM('Adjusted jurisdiction data'!K16,'Adjusted jurisdiction data'!K91,'Adjusted jurisdiction data'!K166,'Adjusted jurisdiction data'!K241,'Adjusted jurisdiction data'!K316,'Adjusted jurisdiction data'!K391,'Adjusted jurisdiction data'!K466,'Adjusted jurisdiction data'!K541)</f>
        <v>5.68</v>
      </c>
      <c r="L12" s="84">
        <f>SUM('Adjusted jurisdiction data'!L16,'Adjusted jurisdiction data'!L91,'Adjusted jurisdiction data'!L166,'Adjusted jurisdiction data'!L241,'Adjusted jurisdiction data'!L316,'Adjusted jurisdiction data'!L391,'Adjusted jurisdiction data'!L466,'Adjusted jurisdiction data'!L541)</f>
        <v>0</v>
      </c>
      <c r="M12" s="84">
        <f>SUM('Adjusted jurisdiction data'!M16,'Adjusted jurisdiction data'!M91,'Adjusted jurisdiction data'!M166,'Adjusted jurisdiction data'!M241,'Adjusted jurisdiction data'!M316,'Adjusted jurisdiction data'!M391,'Adjusted jurisdiction data'!M466,'Adjusted jurisdiction data'!M541)</f>
        <v>0</v>
      </c>
      <c r="N12" s="603">
        <f t="shared" si="0"/>
        <v>0</v>
      </c>
    </row>
    <row r="13" spans="1:30" ht="15.75">
      <c r="A13" s="65"/>
      <c r="B13" s="207"/>
      <c r="C13" s="53" t="s">
        <v>14</v>
      </c>
      <c r="D13" s="52" t="s">
        <v>86</v>
      </c>
      <c r="E13" s="84">
        <f>SUM('Adjusted jurisdiction data'!E17,'Adjusted jurisdiction data'!E92,'Adjusted jurisdiction data'!E167,'Adjusted jurisdiction data'!E242,'Adjusted jurisdiction data'!E317,'Adjusted jurisdiction data'!E392,'Adjusted jurisdiction data'!E467,'Adjusted jurisdiction data'!E542)</f>
        <v>954.16100000000017</v>
      </c>
      <c r="F13" s="84">
        <f>SUM('Adjusted jurisdiction data'!F17,'Adjusted jurisdiction data'!F92,'Adjusted jurisdiction data'!F167,'Adjusted jurisdiction data'!F242,'Adjusted jurisdiction data'!F317,'Adjusted jurisdiction data'!F392,'Adjusted jurisdiction data'!F467,'Adjusted jurisdiction data'!F542)</f>
        <v>476.95549999999997</v>
      </c>
      <c r="G13" s="84">
        <f>SUM('Adjusted jurisdiction data'!G17,'Adjusted jurisdiction data'!G92,'Adjusted jurisdiction data'!G167,'Adjusted jurisdiction data'!G242,'Adjusted jurisdiction data'!G317,'Adjusted jurisdiction data'!G392,'Adjusted jurisdiction data'!G467,'Adjusted jurisdiction data'!G542)</f>
        <v>384.94649999999996</v>
      </c>
      <c r="H13" s="173"/>
      <c r="I13" s="142" t="s">
        <v>337</v>
      </c>
      <c r="J13" s="21" t="s">
        <v>322</v>
      </c>
      <c r="K13" s="84">
        <f>SUM('Adjusted jurisdiction data'!K17,'Adjusted jurisdiction data'!K92,'Adjusted jurisdiction data'!K167,'Adjusted jurisdiction data'!K242,'Adjusted jurisdiction data'!K317,'Adjusted jurisdiction data'!K392,'Adjusted jurisdiction data'!K467,'Adjusted jurisdiction data'!K542)</f>
        <v>120888.72</v>
      </c>
      <c r="L13" s="84">
        <f>SUM('Adjusted jurisdiction data'!L17,'Adjusted jurisdiction data'!L92,'Adjusted jurisdiction data'!L167,'Adjusted jurisdiction data'!L242,'Adjusted jurisdiction data'!L317,'Adjusted jurisdiction data'!L392,'Adjusted jurisdiction data'!L467,'Adjusted jurisdiction data'!L542)</f>
        <v>196709.31599999999</v>
      </c>
      <c r="M13" s="84">
        <f>SUM('Adjusted jurisdiction data'!M17,'Adjusted jurisdiction data'!M92,'Adjusted jurisdiction data'!M167,'Adjusted jurisdiction data'!M242,'Adjusted jurisdiction data'!M317,'Adjusted jurisdiction data'!M392,'Adjusted jurisdiction data'!M467,'Adjusted jurisdiction data'!M542)</f>
        <v>148895.88799999998</v>
      </c>
      <c r="N13" s="603">
        <f t="shared" si="0"/>
        <v>345605.20399999997</v>
      </c>
    </row>
    <row r="14" spans="1:30" ht="15.75">
      <c r="A14" s="65"/>
      <c r="B14" s="207"/>
      <c r="C14" s="53" t="s">
        <v>15</v>
      </c>
      <c r="D14" s="52" t="s">
        <v>87</v>
      </c>
      <c r="E14" s="84">
        <f>SUM('Adjusted jurisdiction data'!E18,'Adjusted jurisdiction data'!E93,'Adjusted jurisdiction data'!E168,'Adjusted jurisdiction data'!E243,'Adjusted jurisdiction data'!E318,'Adjusted jurisdiction data'!E393,'Adjusted jurisdiction data'!E468,'Adjusted jurisdiction data'!E543)</f>
        <v>544.99</v>
      </c>
      <c r="F14" s="84">
        <f>SUM('Adjusted jurisdiction data'!F18,'Adjusted jurisdiction data'!F93,'Adjusted jurisdiction data'!F168,'Adjusted jurisdiction data'!F243,'Adjusted jurisdiction data'!F318,'Adjusted jurisdiction data'!F393,'Adjusted jurisdiction data'!F468,'Adjusted jurisdiction data'!F543)</f>
        <v>468.68</v>
      </c>
      <c r="G14" s="84">
        <f>SUM('Adjusted jurisdiction data'!G18,'Adjusted jurisdiction data'!G93,'Adjusted jurisdiction data'!G168,'Adjusted jurisdiction data'!G243,'Adjusted jurisdiction data'!G318,'Adjusted jurisdiction data'!G393,'Adjusted jurisdiction data'!G468,'Adjusted jurisdiction data'!G543)</f>
        <v>508.08</v>
      </c>
      <c r="H14" s="173"/>
      <c r="I14" s="142" t="s">
        <v>338</v>
      </c>
      <c r="J14" s="21" t="s">
        <v>339</v>
      </c>
      <c r="K14" s="84">
        <f>SUM('Adjusted jurisdiction data'!K18,'Adjusted jurisdiction data'!K93,'Adjusted jurisdiction data'!K168,'Adjusted jurisdiction data'!K243,'Adjusted jurisdiction data'!K318,'Adjusted jurisdiction data'!K393,'Adjusted jurisdiction data'!K468,'Adjusted jurisdiction data'!K543)</f>
        <v>113984.95900000002</v>
      </c>
      <c r="L14" s="84">
        <f>SUM('Adjusted jurisdiction data'!L18,'Adjusted jurisdiction data'!L93,'Adjusted jurisdiction data'!L168,'Adjusted jurisdiction data'!L243,'Adjusted jurisdiction data'!L318,'Adjusted jurisdiction data'!L393,'Adjusted jurisdiction data'!L468,'Adjusted jurisdiction data'!L543)</f>
        <v>206823.973</v>
      </c>
      <c r="M14" s="84">
        <f>SUM('Adjusted jurisdiction data'!M18,'Adjusted jurisdiction data'!M93,'Adjusted jurisdiction data'!M168,'Adjusted jurisdiction data'!M243,'Adjusted jurisdiction data'!M318,'Adjusted jurisdiction data'!M393,'Adjusted jurisdiction data'!M468,'Adjusted jurisdiction data'!M543)</f>
        <v>204283.39200000002</v>
      </c>
      <c r="N14" s="603">
        <f t="shared" si="0"/>
        <v>411107.36499999999</v>
      </c>
    </row>
    <row r="15" spans="1:30" ht="15.75">
      <c r="A15" s="65"/>
      <c r="B15" s="207"/>
      <c r="C15" s="53" t="s">
        <v>16</v>
      </c>
      <c r="D15" s="52" t="s">
        <v>88</v>
      </c>
      <c r="E15" s="84">
        <f>SUM('Adjusted jurisdiction data'!E19,'Adjusted jurisdiction data'!E94,'Adjusted jurisdiction data'!E169,'Adjusted jurisdiction data'!E244,'Adjusted jurisdiction data'!E319,'Adjusted jurisdiction data'!E394,'Adjusted jurisdiction data'!E469,'Adjusted jurisdiction data'!E544)</f>
        <v>7711.49</v>
      </c>
      <c r="F15" s="84">
        <f>SUM('Adjusted jurisdiction data'!F19,'Adjusted jurisdiction data'!F94,'Adjusted jurisdiction data'!F169,'Adjusted jurisdiction data'!F244,'Adjusted jurisdiction data'!F319,'Adjusted jurisdiction data'!F394,'Adjusted jurisdiction data'!F469,'Adjusted jurisdiction data'!F544)</f>
        <v>1210.1470000000002</v>
      </c>
      <c r="G15" s="84">
        <f>SUM('Adjusted jurisdiction data'!G19,'Adjusted jurisdiction data'!G94,'Adjusted jurisdiction data'!G169,'Adjusted jurisdiction data'!G244,'Adjusted jurisdiction data'!G319,'Adjusted jurisdiction data'!G394,'Adjusted jurisdiction data'!G469,'Adjusted jurisdiction data'!G544)</f>
        <v>962.98</v>
      </c>
      <c r="H15" s="173"/>
      <c r="I15" s="142" t="s">
        <v>340</v>
      </c>
      <c r="J15" s="21" t="s">
        <v>341</v>
      </c>
      <c r="K15" s="84">
        <f>SUM('Adjusted jurisdiction data'!K19,'Adjusted jurisdiction data'!K94,'Adjusted jurisdiction data'!K169,'Adjusted jurisdiction data'!K244,'Adjusted jurisdiction data'!K319,'Adjusted jurisdiction data'!K394,'Adjusted jurisdiction data'!K469,'Adjusted jurisdiction data'!K544)</f>
        <v>1247.7599999999998</v>
      </c>
      <c r="L15" s="84">
        <f>SUM('Adjusted jurisdiction data'!L19,'Adjusted jurisdiction data'!L94,'Adjusted jurisdiction data'!L169,'Adjusted jurisdiction data'!L244,'Adjusted jurisdiction data'!L319,'Adjusted jurisdiction data'!L394,'Adjusted jurisdiction data'!L469,'Adjusted jurisdiction data'!L544)</f>
        <v>2360.259</v>
      </c>
      <c r="M15" s="84">
        <f>SUM('Adjusted jurisdiction data'!M19,'Adjusted jurisdiction data'!M94,'Adjusted jurisdiction data'!M169,'Adjusted jurisdiction data'!M244,'Adjusted jurisdiction data'!M319,'Adjusted jurisdiction data'!M394,'Adjusted jurisdiction data'!M469,'Adjusted jurisdiction data'!M544)</f>
        <v>2400.6439999999998</v>
      </c>
      <c r="N15" s="603">
        <f>SUM(L15:M15)</f>
        <v>4760.9030000000002</v>
      </c>
    </row>
    <row r="16" spans="1:30" ht="15.75">
      <c r="A16" s="65"/>
      <c r="B16" s="207"/>
      <c r="C16" s="53" t="s">
        <v>17</v>
      </c>
      <c r="D16" s="52" t="s">
        <v>89</v>
      </c>
      <c r="E16" s="84">
        <f>SUM('Adjusted jurisdiction data'!E20,'Adjusted jurisdiction data'!E95,'Adjusted jurisdiction data'!E170,'Adjusted jurisdiction data'!E245,'Adjusted jurisdiction data'!E320,'Adjusted jurisdiction data'!E395,'Adjusted jurisdiction data'!E470,'Adjusted jurisdiction data'!E545)</f>
        <v>10.770000000000001</v>
      </c>
      <c r="F16" s="84">
        <f>SUM('Adjusted jurisdiction data'!F20,'Adjusted jurisdiction data'!F95,'Adjusted jurisdiction data'!F170,'Adjusted jurisdiction data'!F245,'Adjusted jurisdiction data'!F320,'Adjusted jurisdiction data'!F395,'Adjusted jurisdiction data'!F470,'Adjusted jurisdiction data'!F545)</f>
        <v>31.331</v>
      </c>
      <c r="G16" s="84">
        <f>SUM('Adjusted jurisdiction data'!G20,'Adjusted jurisdiction data'!G95,'Adjusted jurisdiction data'!G170,'Adjusted jurisdiction data'!G245,'Adjusted jurisdiction data'!G320,'Adjusted jurisdiction data'!G395,'Adjusted jurisdiction data'!G470,'Adjusted jurisdiction data'!G545)</f>
        <v>30.872</v>
      </c>
      <c r="H16" s="173"/>
      <c r="I16" s="142" t="s">
        <v>342</v>
      </c>
      <c r="J16" s="21" t="s">
        <v>343</v>
      </c>
      <c r="K16" s="84">
        <f>SUM('Adjusted jurisdiction data'!K20,'Adjusted jurisdiction data'!K95,'Adjusted jurisdiction data'!K170,'Adjusted jurisdiction data'!K245,'Adjusted jurisdiction data'!K320,'Adjusted jurisdiction data'!K395,'Adjusted jurisdiction data'!K470,'Adjusted jurisdiction data'!K545)</f>
        <v>374.21</v>
      </c>
      <c r="L16" s="84">
        <f>SUM('Adjusted jurisdiction data'!L20,'Adjusted jurisdiction data'!L95,'Adjusted jurisdiction data'!L170,'Adjusted jurisdiction data'!L245,'Adjusted jurisdiction data'!L320,'Adjusted jurisdiction data'!L395,'Adjusted jurisdiction data'!L470,'Adjusted jurisdiction data'!L545)</f>
        <v>867.66</v>
      </c>
      <c r="M16" s="84">
        <f>SUM('Adjusted jurisdiction data'!M20,'Adjusted jurisdiction data'!M95,'Adjusted jurisdiction data'!M170,'Adjusted jurisdiction data'!M245,'Adjusted jurisdiction data'!M320,'Adjusted jurisdiction data'!M395,'Adjusted jurisdiction data'!M470,'Adjusted jurisdiction data'!M545)</f>
        <v>994.33499999999992</v>
      </c>
      <c r="N16" s="603">
        <f t="shared" ref="N16:N63" si="1">SUM(L16:M16)</f>
        <v>1861.9949999999999</v>
      </c>
    </row>
    <row r="17" spans="1:14" ht="15.75">
      <c r="A17" s="65"/>
      <c r="B17" s="207"/>
      <c r="C17" s="53" t="s">
        <v>18</v>
      </c>
      <c r="D17" s="52" t="s">
        <v>90</v>
      </c>
      <c r="E17" s="84">
        <f>SUM('Adjusted jurisdiction data'!E21,'Adjusted jurisdiction data'!E96,'Adjusted jurisdiction data'!E171,'Adjusted jurisdiction data'!E246,'Adjusted jurisdiction data'!E321,'Adjusted jurisdiction data'!E396,'Adjusted jurisdiction data'!E471,'Adjusted jurisdiction data'!E546)</f>
        <v>10.8</v>
      </c>
      <c r="F17" s="84">
        <f>SUM('Adjusted jurisdiction data'!F21,'Adjusted jurisdiction data'!F96,'Adjusted jurisdiction data'!F171,'Adjusted jurisdiction data'!F246,'Adjusted jurisdiction data'!F321,'Adjusted jurisdiction data'!F396,'Adjusted jurisdiction data'!F471,'Adjusted jurisdiction data'!F546)</f>
        <v>0</v>
      </c>
      <c r="G17" s="84">
        <f>SUM('Adjusted jurisdiction data'!G21,'Adjusted jurisdiction data'!G96,'Adjusted jurisdiction data'!G171,'Adjusted jurisdiction data'!G246,'Adjusted jurisdiction data'!G321,'Adjusted jurisdiction data'!G396,'Adjusted jurisdiction data'!G471,'Adjusted jurisdiction data'!G546)</f>
        <v>8.3290000000000006</v>
      </c>
      <c r="H17" s="173"/>
      <c r="I17" s="142" t="s">
        <v>344</v>
      </c>
      <c r="J17" s="21" t="s">
        <v>345</v>
      </c>
      <c r="K17" s="84">
        <f>SUM('Adjusted jurisdiction data'!K21,'Adjusted jurisdiction data'!K96,'Adjusted jurisdiction data'!K171,'Adjusted jurisdiction data'!K246,'Adjusted jurisdiction data'!K321,'Adjusted jurisdiction data'!K396,'Adjusted jurisdiction data'!K471,'Adjusted jurisdiction data'!K546)</f>
        <v>17971.028999999999</v>
      </c>
      <c r="L17" s="84">
        <f>SUM('Adjusted jurisdiction data'!L21,'Adjusted jurisdiction data'!L96,'Adjusted jurisdiction data'!L171,'Adjusted jurisdiction data'!L246,'Adjusted jurisdiction data'!L321,'Adjusted jurisdiction data'!L396,'Adjusted jurisdiction data'!L471,'Adjusted jurisdiction data'!L546)</f>
        <v>25307.820000000003</v>
      </c>
      <c r="M17" s="84">
        <f>SUM('Adjusted jurisdiction data'!M21,'Adjusted jurisdiction data'!M96,'Adjusted jurisdiction data'!M171,'Adjusted jurisdiction data'!M246,'Adjusted jurisdiction data'!M321,'Adjusted jurisdiction data'!M396,'Adjusted jurisdiction data'!M471,'Adjusted jurisdiction data'!M546)</f>
        <v>26257.561999999998</v>
      </c>
      <c r="N17" s="603">
        <f t="shared" si="1"/>
        <v>51565.381999999998</v>
      </c>
    </row>
    <row r="18" spans="1:14" ht="15.75">
      <c r="A18" s="65"/>
      <c r="B18" s="207"/>
      <c r="C18" s="53" t="s">
        <v>19</v>
      </c>
      <c r="D18" s="52" t="s">
        <v>141</v>
      </c>
      <c r="E18" s="84">
        <f>SUM('Adjusted jurisdiction data'!E22,'Adjusted jurisdiction data'!E97,'Adjusted jurisdiction data'!E172,'Adjusted jurisdiction data'!E247,'Adjusted jurisdiction data'!E322,'Adjusted jurisdiction data'!E397,'Adjusted jurisdiction data'!E472,'Adjusted jurisdiction data'!E547)</f>
        <v>32.200000000000003</v>
      </c>
      <c r="F18" s="84">
        <f>SUM('Adjusted jurisdiction data'!F22,'Adjusted jurisdiction data'!F97,'Adjusted jurisdiction data'!F172,'Adjusted jurisdiction data'!F247,'Adjusted jurisdiction data'!F322,'Adjusted jurisdiction data'!F397,'Adjusted jurisdiction data'!F472,'Adjusted jurisdiction data'!F547)</f>
        <v>0</v>
      </c>
      <c r="G18" s="84">
        <f>SUM('Adjusted jurisdiction data'!G22,'Adjusted jurisdiction data'!G97,'Adjusted jurisdiction data'!G172,'Adjusted jurisdiction data'!G247,'Adjusted jurisdiction data'!G322,'Adjusted jurisdiction data'!G397,'Adjusted jurisdiction data'!G472,'Adjusted jurisdiction data'!G547)</f>
        <v>27</v>
      </c>
      <c r="H18" s="173"/>
      <c r="I18" s="142" t="s">
        <v>346</v>
      </c>
      <c r="J18" s="21" t="s">
        <v>347</v>
      </c>
      <c r="K18" s="84">
        <f>SUM('Adjusted jurisdiction data'!K22,'Adjusted jurisdiction data'!K97,'Adjusted jurisdiction data'!K172,'Adjusted jurisdiction data'!K247,'Adjusted jurisdiction data'!K322,'Adjusted jurisdiction data'!K397,'Adjusted jurisdiction data'!K472,'Adjusted jurisdiction data'!K547)</f>
        <v>3348.931</v>
      </c>
      <c r="L18" s="84">
        <f>SUM('Adjusted jurisdiction data'!L22,'Adjusted jurisdiction data'!L97,'Adjusted jurisdiction data'!L172,'Adjusted jurisdiction data'!L247,'Adjusted jurisdiction data'!L322,'Adjusted jurisdiction data'!L397,'Adjusted jurisdiction data'!L472,'Adjusted jurisdiction data'!L547)</f>
        <v>3909.1480000000001</v>
      </c>
      <c r="M18" s="84">
        <f>SUM('Adjusted jurisdiction data'!M22,'Adjusted jurisdiction data'!M97,'Adjusted jurisdiction data'!M172,'Adjusted jurisdiction data'!M247,'Adjusted jurisdiction data'!M322,'Adjusted jurisdiction data'!M397,'Adjusted jurisdiction data'!M472,'Adjusted jurisdiction data'!M547)</f>
        <v>7898.4389999999994</v>
      </c>
      <c r="N18" s="603">
        <f t="shared" si="1"/>
        <v>11807.587</v>
      </c>
    </row>
    <row r="19" spans="1:14" ht="15.75">
      <c r="A19" s="65"/>
      <c r="B19" s="207"/>
      <c r="C19" s="53" t="s">
        <v>142</v>
      </c>
      <c r="D19" s="52" t="s">
        <v>143</v>
      </c>
      <c r="E19" s="84">
        <f>SUM('Adjusted jurisdiction data'!E23,'Adjusted jurisdiction data'!E98,'Adjusted jurisdiction data'!E173,'Adjusted jurisdiction data'!E248,'Adjusted jurisdiction data'!E323,'Adjusted jurisdiction data'!E398,'Adjusted jurisdiction data'!E473,'Adjusted jurisdiction data'!E548)</f>
        <v>0</v>
      </c>
      <c r="F19" s="84">
        <f>SUM('Adjusted jurisdiction data'!F23,'Adjusted jurisdiction data'!F98,'Adjusted jurisdiction data'!F173,'Adjusted jurisdiction data'!F248,'Adjusted jurisdiction data'!F323,'Adjusted jurisdiction data'!F398,'Adjusted jurisdiction data'!F473,'Adjusted jurisdiction data'!F548)</f>
        <v>1.08</v>
      </c>
      <c r="G19" s="84">
        <f>SUM('Adjusted jurisdiction data'!G23,'Adjusted jurisdiction data'!G98,'Adjusted jurisdiction data'!G173,'Adjusted jurisdiction data'!G248,'Adjusted jurisdiction data'!G323,'Adjusted jurisdiction data'!G398,'Adjusted jurisdiction data'!G473,'Adjusted jurisdiction data'!G548)</f>
        <v>6.2</v>
      </c>
      <c r="H19" s="173"/>
      <c r="I19" s="142" t="s">
        <v>348</v>
      </c>
      <c r="J19" s="21" t="s">
        <v>349</v>
      </c>
      <c r="K19" s="84">
        <f>SUM('Adjusted jurisdiction data'!K23,'Adjusted jurisdiction data'!K98,'Adjusted jurisdiction data'!K173,'Adjusted jurisdiction data'!K248,'Adjusted jurisdiction data'!K323,'Adjusted jurisdiction data'!K398,'Adjusted jurisdiction data'!K473,'Adjusted jurisdiction data'!K548)</f>
        <v>1902.7700000000002</v>
      </c>
      <c r="L19" s="84">
        <f>SUM('Adjusted jurisdiction data'!L23,'Adjusted jurisdiction data'!L98,'Adjusted jurisdiction data'!L173,'Adjusted jurisdiction data'!L248,'Adjusted jurisdiction data'!L323,'Adjusted jurisdiction data'!L398,'Adjusted jurisdiction data'!L473,'Adjusted jurisdiction data'!L548)</f>
        <v>2713.8249999999998</v>
      </c>
      <c r="M19" s="84">
        <f>SUM('Adjusted jurisdiction data'!M23,'Adjusted jurisdiction data'!M98,'Adjusted jurisdiction data'!M173,'Adjusted jurisdiction data'!M248,'Adjusted jurisdiction data'!M323,'Adjusted jurisdiction data'!M398,'Adjusted jurisdiction data'!M473,'Adjusted jurisdiction data'!M548)</f>
        <v>2809.2750000000001</v>
      </c>
      <c r="N19" s="603">
        <f t="shared" si="1"/>
        <v>5523.1</v>
      </c>
    </row>
    <row r="20" spans="1:14" ht="15.75">
      <c r="A20" s="65"/>
      <c r="B20" s="207"/>
      <c r="C20" s="53" t="s">
        <v>20</v>
      </c>
      <c r="D20" s="52" t="s">
        <v>91</v>
      </c>
      <c r="E20" s="84">
        <f>SUM('Adjusted jurisdiction data'!E24,'Adjusted jurisdiction data'!E99,'Adjusted jurisdiction data'!E174,'Adjusted jurisdiction data'!E249,'Adjusted jurisdiction data'!E324,'Adjusted jurisdiction data'!E399,'Adjusted jurisdiction data'!E474,'Adjusted jurisdiction data'!E549)</f>
        <v>131.29</v>
      </c>
      <c r="F20" s="84">
        <f>SUM('Adjusted jurisdiction data'!F24,'Adjusted jurisdiction data'!F99,'Adjusted jurisdiction data'!F174,'Adjusted jurisdiction data'!F249,'Adjusted jurisdiction data'!F324,'Adjusted jurisdiction data'!F399,'Adjusted jurisdiction data'!F474,'Adjusted jurisdiction data'!F549)</f>
        <v>526.69000000000005</v>
      </c>
      <c r="G20" s="84">
        <f>SUM('Adjusted jurisdiction data'!G24,'Adjusted jurisdiction data'!G99,'Adjusted jurisdiction data'!G174,'Adjusted jurisdiction data'!G249,'Adjusted jurisdiction data'!G324,'Adjusted jurisdiction data'!G399,'Adjusted jurisdiction data'!G474,'Adjusted jurisdiction data'!G549)</f>
        <v>745.10699999999997</v>
      </c>
      <c r="H20" s="173"/>
      <c r="I20" s="142" t="s">
        <v>350</v>
      </c>
      <c r="J20" s="21" t="s">
        <v>351</v>
      </c>
      <c r="K20" s="84">
        <f>SUM('Adjusted jurisdiction data'!K24,'Adjusted jurisdiction data'!K99,'Adjusted jurisdiction data'!K174,'Adjusted jurisdiction data'!K249,'Adjusted jurisdiction data'!K324,'Adjusted jurisdiction data'!K399,'Adjusted jurisdiction data'!K474,'Adjusted jurisdiction data'!K549)</f>
        <v>179.18000000000004</v>
      </c>
      <c r="L20" s="84">
        <f>SUM('Adjusted jurisdiction data'!L24,'Adjusted jurisdiction data'!L99,'Adjusted jurisdiction data'!L174,'Adjusted jurisdiction data'!L249,'Adjusted jurisdiction data'!L324,'Adjusted jurisdiction data'!L399,'Adjusted jurisdiction data'!L474,'Adjusted jurisdiction data'!L549)</f>
        <v>1178.796</v>
      </c>
      <c r="M20" s="84">
        <f>SUM('Adjusted jurisdiction data'!M24,'Adjusted jurisdiction data'!M99,'Adjusted jurisdiction data'!M174,'Adjusted jurisdiction data'!M249,'Adjusted jurisdiction data'!M324,'Adjusted jurisdiction data'!M399,'Adjusted jurisdiction data'!M474,'Adjusted jurisdiction data'!M549)</f>
        <v>1182.652</v>
      </c>
      <c r="N20" s="603">
        <f t="shared" si="1"/>
        <v>2361.4480000000003</v>
      </c>
    </row>
    <row r="21" spans="1:14" ht="15.75">
      <c r="A21" s="65"/>
      <c r="B21" s="207"/>
      <c r="C21" s="53" t="s">
        <v>21</v>
      </c>
      <c r="D21" s="52" t="s">
        <v>144</v>
      </c>
      <c r="E21" s="84">
        <f>SUM('Adjusted jurisdiction data'!E25,'Adjusted jurisdiction data'!E100,'Adjusted jurisdiction data'!E175,'Adjusted jurisdiction data'!E250,'Adjusted jurisdiction data'!E325,'Adjusted jurisdiction data'!E400,'Adjusted jurisdiction data'!E475,'Adjusted jurisdiction data'!E550)</f>
        <v>18.37</v>
      </c>
      <c r="F21" s="84">
        <f>SUM('Adjusted jurisdiction data'!F25,'Adjusted jurisdiction data'!F100,'Adjusted jurisdiction data'!F175,'Adjusted jurisdiction data'!F250,'Adjusted jurisdiction data'!F325,'Adjusted jurisdiction data'!F400,'Adjusted jurisdiction data'!F475,'Adjusted jurisdiction data'!F550)</f>
        <v>17.829999999999998</v>
      </c>
      <c r="G21" s="84">
        <f>SUM('Adjusted jurisdiction data'!G25,'Adjusted jurisdiction data'!G100,'Adjusted jurisdiction data'!G175,'Adjusted jurisdiction data'!G250,'Adjusted jurisdiction data'!G325,'Adjusted jurisdiction data'!G400,'Adjusted jurisdiction data'!G475,'Adjusted jurisdiction data'!G550)</f>
        <v>34.25</v>
      </c>
      <c r="H21" s="173"/>
      <c r="I21" s="142" t="s">
        <v>352</v>
      </c>
      <c r="J21" s="21" t="s">
        <v>353</v>
      </c>
      <c r="K21" s="84">
        <f>SUM('Adjusted jurisdiction data'!K25,'Adjusted jurisdiction data'!K100,'Adjusted jurisdiction data'!K175,'Adjusted jurisdiction data'!K250,'Adjusted jurisdiction data'!K325,'Adjusted jurisdiction data'!K400,'Adjusted jurisdiction data'!K475,'Adjusted jurisdiction data'!K550)</f>
        <v>639.78000000000009</v>
      </c>
      <c r="L21" s="84">
        <f>SUM('Adjusted jurisdiction data'!L25,'Adjusted jurisdiction data'!L100,'Adjusted jurisdiction data'!L175,'Adjusted jurisdiction data'!L250,'Adjusted jurisdiction data'!L325,'Adjusted jurisdiction data'!L400,'Adjusted jurisdiction data'!L475,'Adjusted jurisdiction data'!L550)</f>
        <v>793.01499999999987</v>
      </c>
      <c r="M21" s="84">
        <f>SUM('Adjusted jurisdiction data'!M25,'Adjusted jurisdiction data'!M100,'Adjusted jurisdiction data'!M175,'Adjusted jurisdiction data'!M250,'Adjusted jurisdiction data'!M325,'Adjusted jurisdiction data'!M400,'Adjusted jurisdiction data'!M475,'Adjusted jurisdiction data'!M550)</f>
        <v>698.70999999999992</v>
      </c>
      <c r="N21" s="603">
        <f t="shared" si="1"/>
        <v>1491.7249999999999</v>
      </c>
    </row>
    <row r="22" spans="1:14" ht="15.75">
      <c r="A22" s="65"/>
      <c r="B22" s="207"/>
      <c r="C22" s="53" t="s">
        <v>22</v>
      </c>
      <c r="D22" s="52" t="s">
        <v>92</v>
      </c>
      <c r="E22" s="84">
        <f>SUM('Adjusted jurisdiction data'!E26,'Adjusted jurisdiction data'!E101,'Adjusted jurisdiction data'!E176,'Adjusted jurisdiction data'!E251,'Adjusted jurisdiction data'!E326,'Adjusted jurisdiction data'!E401,'Adjusted jurisdiction data'!E476,'Adjusted jurisdiction data'!E551)</f>
        <v>142.19999999999999</v>
      </c>
      <c r="F22" s="84">
        <f>SUM('Adjusted jurisdiction data'!F26,'Adjusted jurisdiction data'!F101,'Adjusted jurisdiction data'!F176,'Adjusted jurisdiction data'!F251,'Adjusted jurisdiction data'!F326,'Adjusted jurisdiction data'!F401,'Adjusted jurisdiction data'!F476,'Adjusted jurisdiction data'!F551)</f>
        <v>189.54399999999998</v>
      </c>
      <c r="G22" s="84">
        <f>SUM('Adjusted jurisdiction data'!G26,'Adjusted jurisdiction data'!G101,'Adjusted jurisdiction data'!G176,'Adjusted jurisdiction data'!G251,'Adjusted jurisdiction data'!G326,'Adjusted jurisdiction data'!G401,'Adjusted jurisdiction data'!G476,'Adjusted jurisdiction data'!G551)</f>
        <v>254.06</v>
      </c>
      <c r="H22" s="173"/>
      <c r="I22" s="142" t="s">
        <v>354</v>
      </c>
      <c r="J22" s="21" t="s">
        <v>355</v>
      </c>
      <c r="K22" s="84">
        <f>SUM('Adjusted jurisdiction data'!K26,'Adjusted jurisdiction data'!K101,'Adjusted jurisdiction data'!K176,'Adjusted jurisdiction data'!K251,'Adjusted jurisdiction data'!K326,'Adjusted jurisdiction data'!K401,'Adjusted jurisdiction data'!K476,'Adjusted jurisdiction data'!K551)</f>
        <v>1176.23</v>
      </c>
      <c r="L22" s="84">
        <f>SUM('Adjusted jurisdiction data'!L26,'Adjusted jurisdiction data'!L101,'Adjusted jurisdiction data'!L176,'Adjusted jurisdiction data'!L251,'Adjusted jurisdiction data'!L326,'Adjusted jurisdiction data'!L401,'Adjusted jurisdiction data'!L476,'Adjusted jurisdiction data'!L551)</f>
        <v>3079.6090000000004</v>
      </c>
      <c r="M22" s="84">
        <f>SUM('Adjusted jurisdiction data'!M26,'Adjusted jurisdiction data'!M101,'Adjusted jurisdiction data'!M176,'Adjusted jurisdiction data'!M251,'Adjusted jurisdiction data'!M326,'Adjusted jurisdiction data'!M401,'Adjusted jurisdiction data'!M476,'Adjusted jurisdiction data'!M551)</f>
        <v>2871.09</v>
      </c>
      <c r="N22" s="603">
        <f t="shared" si="1"/>
        <v>5950.6990000000005</v>
      </c>
    </row>
    <row r="23" spans="1:14" ht="15.75">
      <c r="A23" s="65"/>
      <c r="B23" s="207"/>
      <c r="C23" s="53" t="s">
        <v>23</v>
      </c>
      <c r="D23" s="52" t="s">
        <v>93</v>
      </c>
      <c r="E23" s="84">
        <f>SUM('Adjusted jurisdiction data'!E27,'Adjusted jurisdiction data'!E102,'Adjusted jurisdiction data'!E177,'Adjusted jurisdiction data'!E252,'Adjusted jurisdiction data'!E327,'Adjusted jurisdiction data'!E402,'Adjusted jurisdiction data'!E477,'Adjusted jurisdiction data'!E552)</f>
        <v>14608.286</v>
      </c>
      <c r="F23" s="84">
        <f>SUM('Adjusted jurisdiction data'!F27,'Adjusted jurisdiction data'!F102,'Adjusted jurisdiction data'!F177,'Adjusted jurisdiction data'!F252,'Adjusted jurisdiction data'!F327,'Adjusted jurisdiction data'!F402,'Adjusted jurisdiction data'!F477,'Adjusted jurisdiction data'!F552)</f>
        <v>24986.821</v>
      </c>
      <c r="G23" s="84">
        <f>SUM('Adjusted jurisdiction data'!G27,'Adjusted jurisdiction data'!G102,'Adjusted jurisdiction data'!G177,'Adjusted jurisdiction data'!G252,'Adjusted jurisdiction data'!G327,'Adjusted jurisdiction data'!G402,'Adjusted jurisdiction data'!G477,'Adjusted jurisdiction data'!G552)</f>
        <v>14472.161</v>
      </c>
      <c r="H23" s="173"/>
      <c r="I23" s="142" t="s">
        <v>356</v>
      </c>
      <c r="J23" s="21" t="s">
        <v>357</v>
      </c>
      <c r="K23" s="84">
        <f>SUM('Adjusted jurisdiction data'!K27,'Adjusted jurisdiction data'!K102,'Adjusted jurisdiction data'!K177,'Adjusted jurisdiction data'!K252,'Adjusted jurisdiction data'!K327,'Adjusted jurisdiction data'!K402,'Adjusted jurisdiction data'!K477,'Adjusted jurisdiction data'!K552)</f>
        <v>587813.20400000003</v>
      </c>
      <c r="L23" s="84">
        <f>SUM('Adjusted jurisdiction data'!L27,'Adjusted jurisdiction data'!L102,'Adjusted jurisdiction data'!L177,'Adjusted jurisdiction data'!L252,'Adjusted jurisdiction data'!L327,'Adjusted jurisdiction data'!L402,'Adjusted jurisdiction data'!L477,'Adjusted jurisdiction data'!L552)</f>
        <v>847822.23499999987</v>
      </c>
      <c r="M23" s="84">
        <f>SUM('Adjusted jurisdiction data'!M27,'Adjusted jurisdiction data'!M102,'Adjusted jurisdiction data'!M177,'Adjusted jurisdiction data'!M252,'Adjusted jurisdiction data'!M327,'Adjusted jurisdiction data'!M402,'Adjusted jurisdiction data'!M477,'Adjusted jurisdiction data'!M552)</f>
        <v>877269.05099999998</v>
      </c>
      <c r="N23" s="603">
        <f t="shared" si="1"/>
        <v>1725091.2859999998</v>
      </c>
    </row>
    <row r="24" spans="1:14">
      <c r="A24" s="65"/>
      <c r="B24" s="207"/>
      <c r="C24" s="53" t="s">
        <v>24</v>
      </c>
      <c r="D24" s="52" t="s">
        <v>94</v>
      </c>
      <c r="E24" s="84">
        <f>SUM('Adjusted jurisdiction data'!E28,'Adjusted jurisdiction data'!E103,'Adjusted jurisdiction data'!E178,'Adjusted jurisdiction data'!E253,'Adjusted jurisdiction data'!E328,'Adjusted jurisdiction data'!E403,'Adjusted jurisdiction data'!E478,'Adjusted jurisdiction data'!E553)</f>
        <v>16362.939999999999</v>
      </c>
      <c r="F24" s="84">
        <f>SUM('Adjusted jurisdiction data'!F28,'Adjusted jurisdiction data'!F103,'Adjusted jurisdiction data'!F178,'Adjusted jurisdiction data'!F253,'Adjusted jurisdiction data'!F328,'Adjusted jurisdiction data'!F403,'Adjusted jurisdiction data'!F478,'Adjusted jurisdiction data'!F553)</f>
        <v>64345.887999999999</v>
      </c>
      <c r="G24" s="84">
        <f>SUM('Adjusted jurisdiction data'!G28,'Adjusted jurisdiction data'!G103,'Adjusted jurisdiction data'!G178,'Adjusted jurisdiction data'!G253,'Adjusted jurisdiction data'!G328,'Adjusted jurisdiction data'!G403,'Adjusted jurisdiction data'!G478,'Adjusted jurisdiction data'!G553)</f>
        <v>80115.674999999988</v>
      </c>
      <c r="H24" s="173"/>
      <c r="I24" s="66"/>
      <c r="J24" s="67" t="s">
        <v>412</v>
      </c>
      <c r="K24" s="68"/>
      <c r="L24" s="68"/>
      <c r="M24" s="69"/>
      <c r="N24" s="69"/>
    </row>
    <row r="25" spans="1:14" ht="15.75">
      <c r="A25" s="65"/>
      <c r="B25" s="207"/>
      <c r="C25" s="53" t="s">
        <v>25</v>
      </c>
      <c r="D25" s="52" t="s">
        <v>145</v>
      </c>
      <c r="E25" s="84">
        <f>SUM('Adjusted jurisdiction data'!E29,'Adjusted jurisdiction data'!E104,'Adjusted jurisdiction data'!E179,'Adjusted jurisdiction data'!E254,'Adjusted jurisdiction data'!E329,'Adjusted jurisdiction data'!E404,'Adjusted jurisdiction data'!E479,'Adjusted jurisdiction data'!E554)</f>
        <v>11</v>
      </c>
      <c r="F25" s="84">
        <f>SUM('Adjusted jurisdiction data'!F29,'Adjusted jurisdiction data'!F104,'Adjusted jurisdiction data'!F179,'Adjusted jurisdiction data'!F254,'Adjusted jurisdiction data'!F329,'Adjusted jurisdiction data'!F404,'Adjusted jurisdiction data'!F479,'Adjusted jurisdiction data'!F554)</f>
        <v>0</v>
      </c>
      <c r="G25" s="84">
        <f>SUM('Adjusted jurisdiction data'!G29,'Adjusted jurisdiction data'!G104,'Adjusted jurisdiction data'!G179,'Adjusted jurisdiction data'!G254,'Adjusted jurisdiction data'!G329,'Adjusted jurisdiction data'!G404,'Adjusted jurisdiction data'!G479,'Adjusted jurisdiction data'!G554)</f>
        <v>0</v>
      </c>
      <c r="H25" s="173"/>
      <c r="I25" s="142" t="s">
        <v>358</v>
      </c>
      <c r="J25" s="22" t="s">
        <v>84</v>
      </c>
      <c r="K25" s="84">
        <f>SUM('Adjusted jurisdiction data'!K29,'Adjusted jurisdiction data'!K104,'Adjusted jurisdiction data'!K179,'Adjusted jurisdiction data'!K254,'Adjusted jurisdiction data'!K329,'Adjusted jurisdiction data'!K404,'Adjusted jurisdiction data'!K479,'Adjusted jurisdiction data'!K554)</f>
        <v>8.35</v>
      </c>
      <c r="L25" s="84">
        <f>SUM('Adjusted jurisdiction data'!L29,'Adjusted jurisdiction data'!L104,'Adjusted jurisdiction data'!L179,'Adjusted jurisdiction data'!L254,'Adjusted jurisdiction data'!L329,'Adjusted jurisdiction data'!L404,'Adjusted jurisdiction data'!L479,'Adjusted jurisdiction data'!L554)</f>
        <v>57.5</v>
      </c>
      <c r="M25" s="84">
        <f>SUM('Adjusted jurisdiction data'!M29,'Adjusted jurisdiction data'!M104,'Adjusted jurisdiction data'!M179,'Adjusted jurisdiction data'!M254,'Adjusted jurisdiction data'!M329,'Adjusted jurisdiction data'!M404,'Adjusted jurisdiction data'!M479,'Adjusted jurisdiction data'!M554)</f>
        <v>109.28999999999999</v>
      </c>
      <c r="N25" s="603">
        <f t="shared" si="1"/>
        <v>166.79</v>
      </c>
    </row>
    <row r="26" spans="1:14" ht="15.75">
      <c r="A26" s="65"/>
      <c r="B26" s="207"/>
      <c r="C26" s="53" t="s">
        <v>146</v>
      </c>
      <c r="D26" s="52" t="s">
        <v>147</v>
      </c>
      <c r="E26" s="84">
        <f>SUM('Adjusted jurisdiction data'!E30,'Adjusted jurisdiction data'!E105,'Adjusted jurisdiction data'!E180,'Adjusted jurisdiction data'!E255,'Adjusted jurisdiction data'!E330,'Adjusted jurisdiction data'!E405,'Adjusted jurisdiction data'!E480,'Adjusted jurisdiction data'!E555)</f>
        <v>0</v>
      </c>
      <c r="F26" s="84">
        <f>SUM('Adjusted jurisdiction data'!F30,'Adjusted jurisdiction data'!F105,'Adjusted jurisdiction data'!F180,'Adjusted jurisdiction data'!F255,'Adjusted jurisdiction data'!F330,'Adjusted jurisdiction data'!F405,'Adjusted jurisdiction data'!F480,'Adjusted jurisdiction data'!F555)</f>
        <v>0</v>
      </c>
      <c r="G26" s="84">
        <f>SUM('Adjusted jurisdiction data'!G30,'Adjusted jurisdiction data'!G105,'Adjusted jurisdiction data'!G180,'Adjusted jurisdiction data'!G255,'Adjusted jurisdiction data'!G330,'Adjusted jurisdiction data'!G405,'Adjusted jurisdiction data'!G480,'Adjusted jurisdiction data'!G555)</f>
        <v>0</v>
      </c>
      <c r="H26" s="173"/>
      <c r="I26" s="142" t="s">
        <v>359</v>
      </c>
      <c r="J26" s="22" t="s">
        <v>90</v>
      </c>
      <c r="K26" s="84">
        <f>SUM('Adjusted jurisdiction data'!K30,'Adjusted jurisdiction data'!K105,'Adjusted jurisdiction data'!K180,'Adjusted jurisdiction data'!K255,'Adjusted jurisdiction data'!K330,'Adjusted jurisdiction data'!K405,'Adjusted jurisdiction data'!K480,'Adjusted jurisdiction data'!K555)</f>
        <v>10.8</v>
      </c>
      <c r="L26" s="84">
        <f>SUM('Adjusted jurisdiction data'!L30,'Adjusted jurisdiction data'!L105,'Adjusted jurisdiction data'!L180,'Adjusted jurisdiction data'!L255,'Adjusted jurisdiction data'!L330,'Adjusted jurisdiction data'!L405,'Adjusted jurisdiction data'!L480,'Adjusted jurisdiction data'!L555)</f>
        <v>0</v>
      </c>
      <c r="M26" s="84">
        <f>SUM('Adjusted jurisdiction data'!M30,'Adjusted jurisdiction data'!M105,'Adjusted jurisdiction data'!M180,'Adjusted jurisdiction data'!M255,'Adjusted jurisdiction data'!M330,'Adjusted jurisdiction data'!M405,'Adjusted jurisdiction data'!M480,'Adjusted jurisdiction data'!M555)</f>
        <v>8.3290000000000006</v>
      </c>
      <c r="N26" s="603">
        <f t="shared" si="1"/>
        <v>8.3290000000000006</v>
      </c>
    </row>
    <row r="27" spans="1:14" ht="15.75">
      <c r="A27" s="65"/>
      <c r="B27" s="207"/>
      <c r="C27" s="53" t="s">
        <v>148</v>
      </c>
      <c r="D27" s="52" t="s">
        <v>149</v>
      </c>
      <c r="E27" s="84">
        <f>SUM('Adjusted jurisdiction data'!E31,'Adjusted jurisdiction data'!E106,'Adjusted jurisdiction data'!E181,'Adjusted jurisdiction data'!E256,'Adjusted jurisdiction data'!E331,'Adjusted jurisdiction data'!E406,'Adjusted jurisdiction data'!E481,'Adjusted jurisdiction data'!E556)</f>
        <v>237.29</v>
      </c>
      <c r="F27" s="84">
        <f>SUM('Adjusted jurisdiction data'!F31,'Adjusted jurisdiction data'!F106,'Adjusted jurisdiction data'!F181,'Adjusted jurisdiction data'!F256,'Adjusted jurisdiction data'!F331,'Adjusted jurisdiction data'!F406,'Adjusted jurisdiction data'!F481,'Adjusted jurisdiction data'!F556)</f>
        <v>30.79</v>
      </c>
      <c r="G27" s="84">
        <f>SUM('Adjusted jurisdiction data'!G31,'Adjusted jurisdiction data'!G106,'Adjusted jurisdiction data'!G181,'Adjusted jurisdiction data'!G256,'Adjusted jurisdiction data'!G331,'Adjusted jurisdiction data'!G406,'Adjusted jurisdiction data'!G481,'Adjusted jurisdiction data'!G556)</f>
        <v>15.98</v>
      </c>
      <c r="H27" s="173"/>
      <c r="I27" s="142" t="s">
        <v>360</v>
      </c>
      <c r="J27" s="22" t="s">
        <v>361</v>
      </c>
      <c r="K27" s="84">
        <f>SUM('Adjusted jurisdiction data'!K31,'Adjusted jurisdiction data'!K106,'Adjusted jurisdiction data'!K181,'Adjusted jurisdiction data'!K256,'Adjusted jurisdiction data'!K331,'Adjusted jurisdiction data'!K406,'Adjusted jurisdiction data'!K481,'Adjusted jurisdiction data'!K556)</f>
        <v>7711.49</v>
      </c>
      <c r="L27" s="84">
        <f>SUM('Adjusted jurisdiction data'!L31,'Adjusted jurisdiction data'!L106,'Adjusted jurisdiction data'!L181,'Adjusted jurisdiction data'!L256,'Adjusted jurisdiction data'!L331,'Adjusted jurisdiction data'!L406,'Adjusted jurisdiction data'!L481,'Adjusted jurisdiction data'!L556)</f>
        <v>1210.1470000000002</v>
      </c>
      <c r="M27" s="84">
        <f>SUM('Adjusted jurisdiction data'!M31,'Adjusted jurisdiction data'!M106,'Adjusted jurisdiction data'!M181,'Adjusted jurisdiction data'!M256,'Adjusted jurisdiction data'!M331,'Adjusted jurisdiction data'!M406,'Adjusted jurisdiction data'!M481,'Adjusted jurisdiction data'!M556)</f>
        <v>962.98</v>
      </c>
      <c r="N27" s="603">
        <f t="shared" si="1"/>
        <v>2173.1270000000004</v>
      </c>
    </row>
    <row r="28" spans="1:14" ht="15.75">
      <c r="A28" s="65"/>
      <c r="B28" s="207"/>
      <c r="C28" s="53" t="s">
        <v>26</v>
      </c>
      <c r="D28" s="52" t="s">
        <v>150</v>
      </c>
      <c r="E28" s="84">
        <f>SUM('Adjusted jurisdiction data'!E32,'Adjusted jurisdiction data'!E107,'Adjusted jurisdiction data'!E182,'Adjusted jurisdiction data'!E257,'Adjusted jurisdiction data'!E332,'Adjusted jurisdiction data'!E407,'Adjusted jurisdiction data'!E482,'Adjusted jurisdiction data'!E557)</f>
        <v>7</v>
      </c>
      <c r="F28" s="84">
        <f>SUM('Adjusted jurisdiction data'!F32,'Adjusted jurisdiction data'!F107,'Adjusted jurisdiction data'!F182,'Adjusted jurisdiction data'!F257,'Adjusted jurisdiction data'!F332,'Adjusted jurisdiction data'!F407,'Adjusted jurisdiction data'!F482,'Adjusted jurisdiction data'!F557)</f>
        <v>1</v>
      </c>
      <c r="G28" s="84">
        <f>SUM('Adjusted jurisdiction data'!G32,'Adjusted jurisdiction data'!G107,'Adjusted jurisdiction data'!G182,'Adjusted jurisdiction data'!G257,'Adjusted jurisdiction data'!G332,'Adjusted jurisdiction data'!G407,'Adjusted jurisdiction data'!G482,'Adjusted jurisdiction data'!G557)</f>
        <v>5</v>
      </c>
      <c r="H28" s="173"/>
      <c r="I28" s="142" t="s">
        <v>362</v>
      </c>
      <c r="J28" s="22" t="s">
        <v>91</v>
      </c>
      <c r="K28" s="84">
        <f>SUM('Adjusted jurisdiction data'!K32,'Adjusted jurisdiction data'!K107,'Adjusted jurisdiction data'!K182,'Adjusted jurisdiction data'!K257,'Adjusted jurisdiction data'!K332,'Adjusted jurisdiction data'!K407,'Adjusted jurisdiction data'!K482,'Adjusted jurisdiction data'!K557)</f>
        <v>131.29</v>
      </c>
      <c r="L28" s="84">
        <f>SUM('Adjusted jurisdiction data'!L32,'Adjusted jurisdiction data'!L107,'Adjusted jurisdiction data'!L182,'Adjusted jurisdiction data'!L257,'Adjusted jurisdiction data'!L332,'Adjusted jurisdiction data'!L407,'Adjusted jurisdiction data'!L482,'Adjusted jurisdiction data'!L557)</f>
        <v>526.69000000000005</v>
      </c>
      <c r="M28" s="84">
        <f>SUM('Adjusted jurisdiction data'!M32,'Adjusted jurisdiction data'!M107,'Adjusted jurisdiction data'!M182,'Adjusted jurisdiction data'!M257,'Adjusted jurisdiction data'!M332,'Adjusted jurisdiction data'!M407,'Adjusted jurisdiction data'!M482,'Adjusted jurisdiction data'!M557)</f>
        <v>745.10699999999997</v>
      </c>
      <c r="N28" s="603">
        <f t="shared" si="1"/>
        <v>1271.797</v>
      </c>
    </row>
    <row r="29" spans="1:14" ht="15.75">
      <c r="A29" s="65"/>
      <c r="B29" s="207"/>
      <c r="C29" s="53" t="s">
        <v>27</v>
      </c>
      <c r="D29" s="52" t="s">
        <v>95</v>
      </c>
      <c r="E29" s="84">
        <f>SUM('Adjusted jurisdiction data'!E33,'Adjusted jurisdiction data'!E108,'Adjusted jurisdiction data'!E183,'Adjusted jurisdiction data'!E258,'Adjusted jurisdiction data'!E333,'Adjusted jurisdiction data'!E408,'Adjusted jurisdiction data'!E483,'Adjusted jurisdiction data'!E558)</f>
        <v>15401.428</v>
      </c>
      <c r="F29" s="84">
        <f>SUM('Adjusted jurisdiction data'!F33,'Adjusted jurisdiction data'!F108,'Adjusted jurisdiction data'!F183,'Adjusted jurisdiction data'!F258,'Adjusted jurisdiction data'!F333,'Adjusted jurisdiction data'!F408,'Adjusted jurisdiction data'!F483,'Adjusted jurisdiction data'!F558)</f>
        <v>32947.362000000001</v>
      </c>
      <c r="G29" s="84">
        <f>SUM('Adjusted jurisdiction data'!G33,'Adjusted jurisdiction data'!G108,'Adjusted jurisdiction data'!G183,'Adjusted jurisdiction data'!G258,'Adjusted jurisdiction data'!G333,'Adjusted jurisdiction data'!G408,'Adjusted jurisdiction data'!G483,'Adjusted jurisdiction data'!G558)</f>
        <v>41225.948000000004</v>
      </c>
      <c r="H29" s="173"/>
      <c r="I29" s="142" t="s">
        <v>363</v>
      </c>
      <c r="J29" s="22" t="s">
        <v>94</v>
      </c>
      <c r="K29" s="84">
        <f>SUM('Adjusted jurisdiction data'!K33,'Adjusted jurisdiction data'!K108,'Adjusted jurisdiction data'!K183,'Adjusted jurisdiction data'!K258,'Adjusted jurisdiction data'!K333,'Adjusted jurisdiction data'!K408,'Adjusted jurisdiction data'!K483,'Adjusted jurisdiction data'!K558)</f>
        <v>16362.939999999999</v>
      </c>
      <c r="L29" s="84">
        <f>SUM('Adjusted jurisdiction data'!L33,'Adjusted jurisdiction data'!L108,'Adjusted jurisdiction data'!L183,'Adjusted jurisdiction data'!L258,'Adjusted jurisdiction data'!L333,'Adjusted jurisdiction data'!L408,'Adjusted jurisdiction data'!L483,'Adjusted jurisdiction data'!L558)</f>
        <v>64345.887999999999</v>
      </c>
      <c r="M29" s="84">
        <f>SUM('Adjusted jurisdiction data'!M33,'Adjusted jurisdiction data'!M108,'Adjusted jurisdiction data'!M183,'Adjusted jurisdiction data'!M258,'Adjusted jurisdiction data'!M333,'Adjusted jurisdiction data'!M408,'Adjusted jurisdiction data'!M483,'Adjusted jurisdiction data'!M558)</f>
        <v>80115.674999999988</v>
      </c>
      <c r="N29" s="603">
        <f t="shared" si="1"/>
        <v>144461.56299999999</v>
      </c>
    </row>
    <row r="30" spans="1:14" ht="15.75">
      <c r="A30" s="65"/>
      <c r="B30" s="207"/>
      <c r="C30" s="53" t="s">
        <v>28</v>
      </c>
      <c r="D30" s="52" t="s">
        <v>96</v>
      </c>
      <c r="E30" s="84">
        <f>SUM('Adjusted jurisdiction data'!E34,'Adjusted jurisdiction data'!E109,'Adjusted jurisdiction data'!E184,'Adjusted jurisdiction data'!E259,'Adjusted jurisdiction data'!E334,'Adjusted jurisdiction data'!E409,'Adjusted jurisdiction data'!E484,'Adjusted jurisdiction data'!E559)</f>
        <v>6</v>
      </c>
      <c r="F30" s="84">
        <f>SUM('Adjusted jurisdiction data'!F34,'Adjusted jurisdiction data'!F109,'Adjusted jurisdiction data'!F184,'Adjusted jurisdiction data'!F259,'Adjusted jurisdiction data'!F334,'Adjusted jurisdiction data'!F409,'Adjusted jurisdiction data'!F484,'Adjusted jurisdiction data'!F559)</f>
        <v>3</v>
      </c>
      <c r="G30" s="84">
        <f>SUM('Adjusted jurisdiction data'!G34,'Adjusted jurisdiction data'!G109,'Adjusted jurisdiction data'!G184,'Adjusted jurisdiction data'!G259,'Adjusted jurisdiction data'!G334,'Adjusted jurisdiction data'!G409,'Adjusted jurisdiction data'!G484,'Adjusted jurisdiction data'!G559)</f>
        <v>87.460000000000008</v>
      </c>
      <c r="H30" s="173"/>
      <c r="I30" s="142" t="s">
        <v>364</v>
      </c>
      <c r="J30" s="22" t="s">
        <v>87</v>
      </c>
      <c r="K30" s="84">
        <f>SUM('Adjusted jurisdiction data'!K34,'Adjusted jurisdiction data'!K109,'Adjusted jurisdiction data'!K184,'Adjusted jurisdiction data'!K259,'Adjusted jurisdiction data'!K334,'Adjusted jurisdiction data'!K409,'Adjusted jurisdiction data'!K484,'Adjusted jurisdiction data'!K559)</f>
        <v>544.99</v>
      </c>
      <c r="L30" s="84">
        <f>SUM('Adjusted jurisdiction data'!L34,'Adjusted jurisdiction data'!L109,'Adjusted jurisdiction data'!L184,'Adjusted jurisdiction data'!L259,'Adjusted jurisdiction data'!L334,'Adjusted jurisdiction data'!L409,'Adjusted jurisdiction data'!L484,'Adjusted jurisdiction data'!L559)</f>
        <v>468.68</v>
      </c>
      <c r="M30" s="84">
        <f>SUM('Adjusted jurisdiction data'!M34,'Adjusted jurisdiction data'!M109,'Adjusted jurisdiction data'!M184,'Adjusted jurisdiction data'!M259,'Adjusted jurisdiction data'!M334,'Adjusted jurisdiction data'!M409,'Adjusted jurisdiction data'!M484,'Adjusted jurisdiction data'!M559)</f>
        <v>508.08</v>
      </c>
      <c r="N30" s="603">
        <f t="shared" si="1"/>
        <v>976.76</v>
      </c>
    </row>
    <row r="31" spans="1:14" ht="15.75">
      <c r="A31" s="65"/>
      <c r="B31" s="207"/>
      <c r="C31" s="53" t="s">
        <v>29</v>
      </c>
      <c r="D31" s="52" t="s">
        <v>97</v>
      </c>
      <c r="E31" s="84">
        <f>SUM('Adjusted jurisdiction data'!E35,'Adjusted jurisdiction data'!E110,'Adjusted jurisdiction data'!E185,'Adjusted jurisdiction data'!E260,'Adjusted jurisdiction data'!E335,'Adjusted jurisdiction data'!E410,'Adjusted jurisdiction data'!E485,'Adjusted jurisdiction data'!E560)</f>
        <v>69.2</v>
      </c>
      <c r="F31" s="84">
        <f>SUM('Adjusted jurisdiction data'!F35,'Adjusted jurisdiction data'!F110,'Adjusted jurisdiction data'!F185,'Adjusted jurisdiction data'!F260,'Adjusted jurisdiction data'!F335,'Adjusted jurisdiction data'!F410,'Adjusted jurisdiction data'!F485,'Adjusted jurisdiction data'!F560)</f>
        <v>181.76</v>
      </c>
      <c r="G31" s="84">
        <f>SUM('Adjusted jurisdiction data'!G35,'Adjusted jurisdiction data'!G110,'Adjusted jurisdiction data'!G185,'Adjusted jurisdiction data'!G260,'Adjusted jurisdiction data'!G335,'Adjusted jurisdiction data'!G410,'Adjusted jurisdiction data'!G485,'Adjusted jurisdiction data'!G560)</f>
        <v>178.77500000000001</v>
      </c>
      <c r="H31" s="173"/>
      <c r="I31" s="142" t="s">
        <v>365</v>
      </c>
      <c r="J31" s="22" t="s">
        <v>145</v>
      </c>
      <c r="K31" s="84">
        <f>SUM('Adjusted jurisdiction data'!K35,'Adjusted jurisdiction data'!K110,'Adjusted jurisdiction data'!K185,'Adjusted jurisdiction data'!K260,'Adjusted jurisdiction data'!K335,'Adjusted jurisdiction data'!K410,'Adjusted jurisdiction data'!K485,'Adjusted jurisdiction data'!K560)</f>
        <v>11</v>
      </c>
      <c r="L31" s="84">
        <f>SUM('Adjusted jurisdiction data'!L35,'Adjusted jurisdiction data'!L110,'Adjusted jurisdiction data'!L185,'Adjusted jurisdiction data'!L260,'Adjusted jurisdiction data'!L335,'Adjusted jurisdiction data'!L410,'Adjusted jurisdiction data'!L485,'Adjusted jurisdiction data'!L560)</f>
        <v>0</v>
      </c>
      <c r="M31" s="84">
        <f>SUM('Adjusted jurisdiction data'!M35,'Adjusted jurisdiction data'!M110,'Adjusted jurisdiction data'!M185,'Adjusted jurisdiction data'!M260,'Adjusted jurisdiction data'!M335,'Adjusted jurisdiction data'!M410,'Adjusted jurisdiction data'!M485,'Adjusted jurisdiction data'!M560)</f>
        <v>0</v>
      </c>
      <c r="N31" s="603">
        <f t="shared" si="1"/>
        <v>0</v>
      </c>
    </row>
    <row r="32" spans="1:14" ht="15.75">
      <c r="A32" s="65"/>
      <c r="B32" s="207"/>
      <c r="C32" s="53" t="s">
        <v>99</v>
      </c>
      <c r="D32" s="52" t="s">
        <v>98</v>
      </c>
      <c r="E32" s="84">
        <f>SUM('Adjusted jurisdiction data'!E36,'Adjusted jurisdiction data'!E111,'Adjusted jurisdiction data'!E186,'Adjusted jurisdiction data'!E261,'Adjusted jurisdiction data'!E336,'Adjusted jurisdiction data'!E411,'Adjusted jurisdiction data'!E486,'Adjusted jurisdiction data'!E561)</f>
        <v>10.15</v>
      </c>
      <c r="F32" s="84">
        <f>SUM('Adjusted jurisdiction data'!F36,'Adjusted jurisdiction data'!F111,'Adjusted jurisdiction data'!F186,'Adjusted jurisdiction data'!F261,'Adjusted jurisdiction data'!F336,'Adjusted jurisdiction data'!F411,'Adjusted jurisdiction data'!F486,'Adjusted jurisdiction data'!F561)</f>
        <v>13</v>
      </c>
      <c r="G32" s="84">
        <f>SUM('Adjusted jurisdiction data'!G36,'Adjusted jurisdiction data'!G111,'Adjusted jurisdiction data'!G186,'Adjusted jurisdiction data'!G261,'Adjusted jurisdiction data'!G336,'Adjusted jurisdiction data'!G411,'Adjusted jurisdiction data'!G486,'Adjusted jurisdiction data'!G561)</f>
        <v>48.080999999999996</v>
      </c>
      <c r="H32" s="173"/>
      <c r="I32" s="142" t="s">
        <v>366</v>
      </c>
      <c r="J32" s="22" t="s">
        <v>89</v>
      </c>
      <c r="K32" s="84">
        <f>SUM('Adjusted jurisdiction data'!K36,'Adjusted jurisdiction data'!K111,'Adjusted jurisdiction data'!K186,'Adjusted jurisdiction data'!K261,'Adjusted jurisdiction data'!K336,'Adjusted jurisdiction data'!K411,'Adjusted jurisdiction data'!K486,'Adjusted jurisdiction data'!K561)</f>
        <v>10.770000000000001</v>
      </c>
      <c r="L32" s="84">
        <f>SUM('Adjusted jurisdiction data'!L36,'Adjusted jurisdiction data'!L111,'Adjusted jurisdiction data'!L186,'Adjusted jurisdiction data'!L261,'Adjusted jurisdiction data'!L336,'Adjusted jurisdiction data'!L411,'Adjusted jurisdiction data'!L486,'Adjusted jurisdiction data'!L561)</f>
        <v>31.331</v>
      </c>
      <c r="M32" s="84">
        <f>SUM('Adjusted jurisdiction data'!M36,'Adjusted jurisdiction data'!M111,'Adjusted jurisdiction data'!M186,'Adjusted jurisdiction data'!M261,'Adjusted jurisdiction data'!M336,'Adjusted jurisdiction data'!M411,'Adjusted jurisdiction data'!M486,'Adjusted jurisdiction data'!M561)</f>
        <v>30.872</v>
      </c>
      <c r="N32" s="603">
        <f t="shared" si="1"/>
        <v>62.203000000000003</v>
      </c>
    </row>
    <row r="33" spans="1:14" ht="15.75">
      <c r="A33" s="65"/>
      <c r="B33" s="207"/>
      <c r="C33" s="53" t="s">
        <v>101</v>
      </c>
      <c r="D33" s="52" t="s">
        <v>100</v>
      </c>
      <c r="E33" s="84">
        <f>SUM('Adjusted jurisdiction data'!E37,'Adjusted jurisdiction data'!E112,'Adjusted jurisdiction data'!E187,'Adjusted jurisdiction data'!E262,'Adjusted jurisdiction data'!E337,'Adjusted jurisdiction data'!E412,'Adjusted jurisdiction data'!E487,'Adjusted jurisdiction data'!E562)</f>
        <v>10.93</v>
      </c>
      <c r="F33" s="84">
        <f>SUM('Adjusted jurisdiction data'!F37,'Adjusted jurisdiction data'!F112,'Adjusted jurisdiction data'!F187,'Adjusted jurisdiction data'!F262,'Adjusted jurisdiction data'!F337,'Adjusted jurisdiction data'!F412,'Adjusted jurisdiction data'!F487,'Adjusted jurisdiction data'!F562)</f>
        <v>101.866</v>
      </c>
      <c r="G33" s="84">
        <f>SUM('Adjusted jurisdiction data'!G37,'Adjusted jurisdiction data'!G112,'Adjusted jurisdiction data'!G187,'Adjusted jurisdiction data'!G262,'Adjusted jurisdiction data'!G337,'Adjusted jurisdiction data'!G412,'Adjusted jurisdiction data'!G487,'Adjusted jurisdiction data'!G562)</f>
        <v>102.191</v>
      </c>
      <c r="H33" s="173"/>
      <c r="I33" s="142" t="s">
        <v>367</v>
      </c>
      <c r="J33" s="22" t="s">
        <v>141</v>
      </c>
      <c r="K33" s="84">
        <f>SUM('Adjusted jurisdiction data'!K37,'Adjusted jurisdiction data'!K112,'Adjusted jurisdiction data'!K187,'Adjusted jurisdiction data'!K262,'Adjusted jurisdiction data'!K337,'Adjusted jurisdiction data'!K412,'Adjusted jurisdiction data'!K487,'Adjusted jurisdiction data'!K562)</f>
        <v>32.200000000000003</v>
      </c>
      <c r="L33" s="84">
        <f>SUM('Adjusted jurisdiction data'!L37,'Adjusted jurisdiction data'!L112,'Adjusted jurisdiction data'!L187,'Adjusted jurisdiction data'!L262,'Adjusted jurisdiction data'!L337,'Adjusted jurisdiction data'!L412,'Adjusted jurisdiction data'!L487,'Adjusted jurisdiction data'!L562)</f>
        <v>0</v>
      </c>
      <c r="M33" s="84">
        <f>SUM('Adjusted jurisdiction data'!M37,'Adjusted jurisdiction data'!M112,'Adjusted jurisdiction data'!M187,'Adjusted jurisdiction data'!M262,'Adjusted jurisdiction data'!M337,'Adjusted jurisdiction data'!M412,'Adjusted jurisdiction data'!M487,'Adjusted jurisdiction data'!M562)</f>
        <v>27</v>
      </c>
      <c r="N33" s="603">
        <f t="shared" si="1"/>
        <v>27</v>
      </c>
    </row>
    <row r="34" spans="1:14" ht="15.75">
      <c r="A34" s="70"/>
      <c r="B34" s="206"/>
      <c r="C34" s="53" t="s">
        <v>30</v>
      </c>
      <c r="D34" s="52" t="s">
        <v>151</v>
      </c>
      <c r="E34" s="84">
        <f>SUM('Adjusted jurisdiction data'!E38,'Adjusted jurisdiction data'!E113,'Adjusted jurisdiction data'!E188,'Adjusted jurisdiction data'!E263,'Adjusted jurisdiction data'!E338,'Adjusted jurisdiction data'!E413,'Adjusted jurisdiction data'!E488,'Adjusted jurisdiction data'!E563)</f>
        <v>1.08</v>
      </c>
      <c r="F34" s="84">
        <f>SUM('Adjusted jurisdiction data'!F38,'Adjusted jurisdiction data'!F113,'Adjusted jurisdiction data'!F188,'Adjusted jurisdiction data'!F263,'Adjusted jurisdiction data'!F338,'Adjusted jurisdiction data'!F413,'Adjusted jurisdiction data'!F488,'Adjusted jurisdiction data'!F563)</f>
        <v>216.44</v>
      </c>
      <c r="G34" s="84">
        <f>SUM('Adjusted jurisdiction data'!G38,'Adjusted jurisdiction data'!G113,'Adjusted jurisdiction data'!G188,'Adjusted jurisdiction data'!G263,'Adjusted jurisdiction data'!G338,'Adjusted jurisdiction data'!G413,'Adjusted jurisdiction data'!G488,'Adjusted jurisdiction data'!G563)</f>
        <v>234.1</v>
      </c>
      <c r="H34" s="173"/>
      <c r="I34" s="142" t="s">
        <v>368</v>
      </c>
      <c r="J34" s="22" t="s">
        <v>147</v>
      </c>
      <c r="K34" s="84">
        <f>SUM('Adjusted jurisdiction data'!K38,'Adjusted jurisdiction data'!K113,'Adjusted jurisdiction data'!K188,'Adjusted jurisdiction data'!K263,'Adjusted jurisdiction data'!K338,'Adjusted jurisdiction data'!K413,'Adjusted jurisdiction data'!K488,'Adjusted jurisdiction data'!K563)</f>
        <v>0</v>
      </c>
      <c r="L34" s="84">
        <f>SUM('Adjusted jurisdiction data'!L38,'Adjusted jurisdiction data'!L113,'Adjusted jurisdiction data'!L188,'Adjusted jurisdiction data'!L263,'Adjusted jurisdiction data'!L338,'Adjusted jurisdiction data'!L413,'Adjusted jurisdiction data'!L488,'Adjusted jurisdiction data'!L563)</f>
        <v>0</v>
      </c>
      <c r="M34" s="84">
        <f>SUM('Adjusted jurisdiction data'!M38,'Adjusted jurisdiction data'!M113,'Adjusted jurisdiction data'!M188,'Adjusted jurisdiction data'!M263,'Adjusted jurisdiction data'!M338,'Adjusted jurisdiction data'!M413,'Adjusted jurisdiction data'!M488,'Adjusted jurisdiction data'!M563)</f>
        <v>0</v>
      </c>
      <c r="N34" s="603">
        <f t="shared" si="1"/>
        <v>0</v>
      </c>
    </row>
    <row r="35" spans="1:14" ht="15.75">
      <c r="A35" s="63" t="s">
        <v>31</v>
      </c>
      <c r="B35" s="52" t="s">
        <v>32</v>
      </c>
      <c r="C35" s="53" t="s">
        <v>33</v>
      </c>
      <c r="D35" s="52" t="s">
        <v>102</v>
      </c>
      <c r="E35" s="84">
        <f>SUM('Adjusted jurisdiction data'!E39,'Adjusted jurisdiction data'!E114,'Adjusted jurisdiction data'!E189,'Adjusted jurisdiction data'!E264,'Adjusted jurisdiction data'!E339,'Adjusted jurisdiction data'!E414,'Adjusted jurisdiction data'!E489,'Adjusted jurisdiction data'!E564)</f>
        <v>113.1</v>
      </c>
      <c r="F35" s="84">
        <f>SUM('Adjusted jurisdiction data'!F39,'Adjusted jurisdiction data'!F114,'Adjusted jurisdiction data'!F189,'Adjusted jurisdiction data'!F264,'Adjusted jurisdiction data'!F339,'Adjusted jurisdiction data'!F414,'Adjusted jurisdiction data'!F489,'Adjusted jurisdiction data'!F564)</f>
        <v>136.22999999999999</v>
      </c>
      <c r="G35" s="84">
        <f>SUM('Adjusted jurisdiction data'!G39,'Adjusted jurisdiction data'!G114,'Adjusted jurisdiction data'!G189,'Adjusted jurisdiction data'!G264,'Adjusted jurisdiction data'!G339,'Adjusted jurisdiction data'!G414,'Adjusted jurisdiction data'!G489,'Adjusted jurisdiction data'!G564)</f>
        <v>123.22999999999999</v>
      </c>
      <c r="H35" s="173"/>
      <c r="I35" s="142" t="s">
        <v>369</v>
      </c>
      <c r="J35" s="22" t="s">
        <v>86</v>
      </c>
      <c r="K35" s="84">
        <f>SUM('Adjusted jurisdiction data'!K39,'Adjusted jurisdiction data'!K114,'Adjusted jurisdiction data'!K189,'Adjusted jurisdiction data'!K264,'Adjusted jurisdiction data'!K339,'Adjusted jurisdiction data'!K414,'Adjusted jurisdiction data'!K489,'Adjusted jurisdiction data'!K564)</f>
        <v>954.16100000000017</v>
      </c>
      <c r="L35" s="84">
        <f>SUM('Adjusted jurisdiction data'!L39,'Adjusted jurisdiction data'!L114,'Adjusted jurisdiction data'!L189,'Adjusted jurisdiction data'!L264,'Adjusted jurisdiction data'!L339,'Adjusted jurisdiction data'!L414,'Adjusted jurisdiction data'!L489,'Adjusted jurisdiction data'!L564)</f>
        <v>476.95549999999997</v>
      </c>
      <c r="M35" s="84">
        <f>SUM('Adjusted jurisdiction data'!M39,'Adjusted jurisdiction data'!M114,'Adjusted jurisdiction data'!M189,'Adjusted jurisdiction data'!M264,'Adjusted jurisdiction data'!M339,'Adjusted jurisdiction data'!M414,'Adjusted jurisdiction data'!M489,'Adjusted jurisdiction data'!M564)</f>
        <v>384.94649999999996</v>
      </c>
      <c r="N35" s="603">
        <f t="shared" si="1"/>
        <v>861.90199999999993</v>
      </c>
    </row>
    <row r="36" spans="1:14" ht="15.75">
      <c r="A36" s="64" t="s">
        <v>34</v>
      </c>
      <c r="B36" s="651" t="s">
        <v>152</v>
      </c>
      <c r="C36" s="53" t="s">
        <v>35</v>
      </c>
      <c r="D36" s="52" t="s">
        <v>103</v>
      </c>
      <c r="E36" s="84">
        <f>SUM('Adjusted jurisdiction data'!E40,'Adjusted jurisdiction data'!E115,'Adjusted jurisdiction data'!E190,'Adjusted jurisdiction data'!E265,'Adjusted jurisdiction data'!E340,'Adjusted jurisdiction data'!E415,'Adjusted jurisdiction data'!E490,'Adjusted jurisdiction data'!E565)</f>
        <v>17971.028999999999</v>
      </c>
      <c r="F36" s="84">
        <f>SUM('Adjusted jurisdiction data'!F40,'Adjusted jurisdiction data'!F115,'Adjusted jurisdiction data'!F190,'Adjusted jurisdiction data'!F265,'Adjusted jurisdiction data'!F340,'Adjusted jurisdiction data'!F415,'Adjusted jurisdiction data'!F490,'Adjusted jurisdiction data'!F565)</f>
        <v>25307.820000000003</v>
      </c>
      <c r="G36" s="84">
        <f>SUM('Adjusted jurisdiction data'!G40,'Adjusted jurisdiction data'!G115,'Adjusted jurisdiction data'!G190,'Adjusted jurisdiction data'!G265,'Adjusted jurisdiction data'!G340,'Adjusted jurisdiction data'!G415,'Adjusted jurisdiction data'!G490,'Adjusted jurisdiction data'!G565)</f>
        <v>26257.561999999998</v>
      </c>
      <c r="H36" s="173"/>
      <c r="I36" s="142" t="s">
        <v>370</v>
      </c>
      <c r="J36" s="22" t="s">
        <v>143</v>
      </c>
      <c r="K36" s="84">
        <f>SUM('Adjusted jurisdiction data'!K40,'Adjusted jurisdiction data'!K115,'Adjusted jurisdiction data'!K190,'Adjusted jurisdiction data'!K265,'Adjusted jurisdiction data'!K340,'Adjusted jurisdiction data'!K415,'Adjusted jurisdiction data'!K490,'Adjusted jurisdiction data'!K565)</f>
        <v>0</v>
      </c>
      <c r="L36" s="84">
        <f>SUM('Adjusted jurisdiction data'!L40,'Adjusted jurisdiction data'!L115,'Adjusted jurisdiction data'!L190,'Adjusted jurisdiction data'!L265,'Adjusted jurisdiction data'!L340,'Adjusted jurisdiction data'!L415,'Adjusted jurisdiction data'!L490,'Adjusted jurisdiction data'!L565)</f>
        <v>1.08</v>
      </c>
      <c r="M36" s="84">
        <f>SUM('Adjusted jurisdiction data'!M40,'Adjusted jurisdiction data'!M115,'Adjusted jurisdiction data'!M190,'Adjusted jurisdiction data'!M265,'Adjusted jurisdiction data'!M340,'Adjusted jurisdiction data'!M415,'Adjusted jurisdiction data'!M490,'Adjusted jurisdiction data'!M565)</f>
        <v>6.2</v>
      </c>
      <c r="N36" s="603">
        <f t="shared" si="1"/>
        <v>7.28</v>
      </c>
    </row>
    <row r="37" spans="1:14" ht="15.75">
      <c r="A37" s="70"/>
      <c r="B37" s="652"/>
      <c r="C37" s="53" t="s">
        <v>105</v>
      </c>
      <c r="D37" s="52" t="s">
        <v>104</v>
      </c>
      <c r="E37" s="84">
        <f>SUM('Adjusted jurisdiction data'!E41,'Adjusted jurisdiction data'!E116,'Adjusted jurisdiction data'!E191,'Adjusted jurisdiction data'!E266,'Adjusted jurisdiction data'!E341,'Adjusted jurisdiction data'!E416,'Adjusted jurisdiction data'!E491,'Adjusted jurisdiction data'!E566)</f>
        <v>3348.931</v>
      </c>
      <c r="F37" s="84">
        <f>SUM('Adjusted jurisdiction data'!F41,'Adjusted jurisdiction data'!F116,'Adjusted jurisdiction data'!F191,'Adjusted jurisdiction data'!F266,'Adjusted jurisdiction data'!F341,'Adjusted jurisdiction data'!F416,'Adjusted jurisdiction data'!F491,'Adjusted jurisdiction data'!F566)</f>
        <v>3909.1480000000001</v>
      </c>
      <c r="G37" s="84">
        <f>SUM('Adjusted jurisdiction data'!G41,'Adjusted jurisdiction data'!G116,'Adjusted jurisdiction data'!G191,'Adjusted jurisdiction data'!G266,'Adjusted jurisdiction data'!G341,'Adjusted jurisdiction data'!G416,'Adjusted jurisdiction data'!G491,'Adjusted jurisdiction data'!G566)</f>
        <v>7898.4389999999994</v>
      </c>
      <c r="H37" s="173"/>
      <c r="I37" s="142" t="s">
        <v>371</v>
      </c>
      <c r="J37" s="22" t="s">
        <v>93</v>
      </c>
      <c r="K37" s="84">
        <f>SUM('Adjusted jurisdiction data'!K41,'Adjusted jurisdiction data'!K116,'Adjusted jurisdiction data'!K191,'Adjusted jurisdiction data'!K266,'Adjusted jurisdiction data'!K341,'Adjusted jurisdiction data'!K416,'Adjusted jurisdiction data'!K491,'Adjusted jurisdiction data'!K566)</f>
        <v>14608.286</v>
      </c>
      <c r="L37" s="84">
        <f>SUM('Adjusted jurisdiction data'!L41,'Adjusted jurisdiction data'!L116,'Adjusted jurisdiction data'!L191,'Adjusted jurisdiction data'!L266,'Adjusted jurisdiction data'!L341,'Adjusted jurisdiction data'!L416,'Adjusted jurisdiction data'!L491,'Adjusted jurisdiction data'!L566)</f>
        <v>24986.821</v>
      </c>
      <c r="M37" s="84">
        <f>SUM('Adjusted jurisdiction data'!M41,'Adjusted jurisdiction data'!M116,'Adjusted jurisdiction data'!M191,'Adjusted jurisdiction data'!M266,'Adjusted jurisdiction data'!M341,'Adjusted jurisdiction data'!M416,'Adjusted jurisdiction data'!M491,'Adjusted jurisdiction data'!M566)</f>
        <v>14472.161</v>
      </c>
      <c r="N37" s="603">
        <f t="shared" si="1"/>
        <v>39458.982000000004</v>
      </c>
    </row>
    <row r="38" spans="1:14" ht="15.75">
      <c r="A38" s="64" t="s">
        <v>37</v>
      </c>
      <c r="B38" s="205" t="s">
        <v>153</v>
      </c>
      <c r="C38" s="53" t="s">
        <v>38</v>
      </c>
      <c r="D38" s="52" t="s">
        <v>106</v>
      </c>
      <c r="E38" s="84">
        <f>SUM('Adjusted jurisdiction data'!E42,'Adjusted jurisdiction data'!E117,'Adjusted jurisdiction data'!E192,'Adjusted jurisdiction data'!E267,'Adjusted jurisdiction data'!E342,'Adjusted jurisdiction data'!E417,'Adjusted jurisdiction data'!E492,'Adjusted jurisdiction data'!E567)</f>
        <v>1137.97</v>
      </c>
      <c r="F38" s="84">
        <f>SUM('Adjusted jurisdiction data'!F42,'Adjusted jurisdiction data'!F117,'Adjusted jurisdiction data'!F192,'Adjusted jurisdiction data'!F267,'Adjusted jurisdiction data'!F342,'Adjusted jurisdiction data'!F417,'Adjusted jurisdiction data'!F492,'Adjusted jurisdiction data'!F567)</f>
        <v>611.31899999999996</v>
      </c>
      <c r="G38" s="84">
        <f>SUM('Adjusted jurisdiction data'!G42,'Adjusted jurisdiction data'!G117,'Adjusted jurisdiction data'!G192,'Adjusted jurisdiction data'!G267,'Adjusted jurisdiction data'!G342,'Adjusted jurisdiction data'!G417,'Adjusted jurisdiction data'!G492,'Adjusted jurisdiction data'!G567)</f>
        <v>912.55700000000002</v>
      </c>
      <c r="H38" s="173"/>
      <c r="I38" s="142" t="s">
        <v>372</v>
      </c>
      <c r="J38" s="22" t="s">
        <v>85</v>
      </c>
      <c r="K38" s="84">
        <f>SUM('Adjusted jurisdiction data'!K42,'Adjusted jurisdiction data'!K117,'Adjusted jurisdiction data'!K192,'Adjusted jurisdiction data'!K267,'Adjusted jurisdiction data'!K342,'Adjusted jurisdiction data'!K417,'Adjusted jurisdiction data'!K492,'Adjusted jurisdiction data'!K567)</f>
        <v>10.8</v>
      </c>
      <c r="L38" s="84">
        <f>SUM('Adjusted jurisdiction data'!L42,'Adjusted jurisdiction data'!L117,'Adjusted jurisdiction data'!L192,'Adjusted jurisdiction data'!L267,'Adjusted jurisdiction data'!L342,'Adjusted jurisdiction data'!L417,'Adjusted jurisdiction data'!L492,'Adjusted jurisdiction data'!L567)</f>
        <v>127.56</v>
      </c>
      <c r="M38" s="84">
        <f>SUM('Adjusted jurisdiction data'!M42,'Adjusted jurisdiction data'!M117,'Adjusted jurisdiction data'!M192,'Adjusted jurisdiction data'!M267,'Adjusted jurisdiction data'!M342,'Adjusted jurisdiction data'!M417,'Adjusted jurisdiction data'!M492,'Adjusted jurisdiction data'!M567)</f>
        <v>728.77</v>
      </c>
      <c r="N38" s="603">
        <f t="shared" si="1"/>
        <v>856.32999999999993</v>
      </c>
    </row>
    <row r="39" spans="1:14" ht="15.75">
      <c r="A39" s="65"/>
      <c r="B39" s="207"/>
      <c r="C39" s="53" t="s">
        <v>39</v>
      </c>
      <c r="D39" s="52" t="s">
        <v>107</v>
      </c>
      <c r="E39" s="84">
        <f>SUM('Adjusted jurisdiction data'!E43,'Adjusted jurisdiction data'!E118,'Adjusted jurisdiction data'!E193,'Adjusted jurisdiction data'!E268,'Adjusted jurisdiction data'!E343,'Adjusted jurisdiction data'!E418,'Adjusted jurisdiction data'!E493,'Adjusted jurisdiction data'!E568)</f>
        <v>7807.1920000000009</v>
      </c>
      <c r="F39" s="84">
        <f>SUM('Adjusted jurisdiction data'!F43,'Adjusted jurisdiction data'!F118,'Adjusted jurisdiction data'!F193,'Adjusted jurisdiction data'!F268,'Adjusted jurisdiction data'!F343,'Adjusted jurisdiction data'!F418,'Adjusted jurisdiction data'!F493,'Adjusted jurisdiction data'!F568)</f>
        <v>8146.5810000000001</v>
      </c>
      <c r="G39" s="84">
        <f>SUM('Adjusted jurisdiction data'!G43,'Adjusted jurisdiction data'!G118,'Adjusted jurisdiction data'!G193,'Adjusted jurisdiction data'!G268,'Adjusted jurisdiction data'!G343,'Adjusted jurisdiction data'!G418,'Adjusted jurisdiction data'!G493,'Adjusted jurisdiction data'!G568)</f>
        <v>8640.6719999999987</v>
      </c>
      <c r="H39" s="173"/>
      <c r="I39" s="142" t="s">
        <v>373</v>
      </c>
      <c r="J39" s="22" t="s">
        <v>374</v>
      </c>
      <c r="K39" s="84">
        <f>SUM('Adjusted jurisdiction data'!K43,'Adjusted jurisdiction data'!K118,'Adjusted jurisdiction data'!K193,'Adjusted jurisdiction data'!K268,'Adjusted jurisdiction data'!K343,'Adjusted jurisdiction data'!K418,'Adjusted jurisdiction data'!K493,'Adjusted jurisdiction data'!K568)</f>
        <v>15.81</v>
      </c>
      <c r="L39" s="84">
        <f>SUM('Adjusted jurisdiction data'!L43,'Adjusted jurisdiction data'!L118,'Adjusted jurisdiction data'!L193,'Adjusted jurisdiction data'!L268,'Adjusted jurisdiction data'!L343,'Adjusted jurisdiction data'!L418,'Adjusted jurisdiction data'!L493,'Adjusted jurisdiction data'!L568)</f>
        <v>298.49</v>
      </c>
      <c r="M39" s="84">
        <f>SUM('Adjusted jurisdiction data'!M43,'Adjusted jurisdiction data'!M118,'Adjusted jurisdiction data'!M193,'Adjusted jurisdiction data'!M268,'Adjusted jurisdiction data'!M343,'Adjusted jurisdiction data'!M418,'Adjusted jurisdiction data'!M493,'Adjusted jurisdiction data'!M568)</f>
        <v>335.71700000000004</v>
      </c>
      <c r="N39" s="603">
        <f t="shared" si="1"/>
        <v>634.20700000000011</v>
      </c>
    </row>
    <row r="40" spans="1:14" ht="15.75">
      <c r="A40" s="65"/>
      <c r="B40" s="207"/>
      <c r="C40" s="53" t="s">
        <v>40</v>
      </c>
      <c r="D40" s="52" t="s">
        <v>108</v>
      </c>
      <c r="E40" s="84">
        <f>SUM('Adjusted jurisdiction data'!E44,'Adjusted jurisdiction data'!E119,'Adjusted jurisdiction data'!E194,'Adjusted jurisdiction data'!E269,'Adjusted jurisdiction data'!E344,'Adjusted jurisdiction data'!E419,'Adjusted jurisdiction data'!E494,'Adjusted jurisdiction data'!E569)</f>
        <v>294.53100000000001</v>
      </c>
      <c r="F40" s="84">
        <f>SUM('Adjusted jurisdiction data'!F44,'Adjusted jurisdiction data'!F119,'Adjusted jurisdiction data'!F194,'Adjusted jurisdiction data'!F269,'Adjusted jurisdiction data'!F344,'Adjusted jurisdiction data'!F419,'Adjusted jurisdiction data'!F494,'Adjusted jurisdiction data'!F569)</f>
        <v>595.82999999999993</v>
      </c>
      <c r="G40" s="84">
        <f>SUM('Adjusted jurisdiction data'!G44,'Adjusted jurisdiction data'!G119,'Adjusted jurisdiction data'!G194,'Adjusted jurisdiction data'!G269,'Adjusted jurisdiction data'!G344,'Adjusted jurisdiction data'!G419,'Adjusted jurisdiction data'!G494,'Adjusted jurisdiction data'!G569)</f>
        <v>576.77449999999999</v>
      </c>
      <c r="H40" s="173"/>
      <c r="I40" s="142" t="s">
        <v>375</v>
      </c>
      <c r="J40" s="22" t="s">
        <v>82</v>
      </c>
      <c r="K40" s="84">
        <f>SUM('Adjusted jurisdiction data'!K44,'Adjusted jurisdiction data'!K119,'Adjusted jurisdiction data'!K194,'Adjusted jurisdiction data'!K269,'Adjusted jurisdiction data'!K344,'Adjusted jurisdiction data'!K419,'Adjusted jurisdiction data'!K494,'Adjusted jurisdiction data'!K569)</f>
        <v>18783.681000000004</v>
      </c>
      <c r="L40" s="84">
        <f>SUM('Adjusted jurisdiction data'!L44,'Adjusted jurisdiction data'!L119,'Adjusted jurisdiction data'!L194,'Adjusted jurisdiction data'!L269,'Adjusted jurisdiction data'!L344,'Adjusted jurisdiction data'!L419,'Adjusted jurisdiction data'!L494,'Adjusted jurisdiction data'!L569)</f>
        <v>22377.411</v>
      </c>
      <c r="M40" s="84">
        <f>SUM('Adjusted jurisdiction data'!M44,'Adjusted jurisdiction data'!M119,'Adjusted jurisdiction data'!M194,'Adjusted jurisdiction data'!M269,'Adjusted jurisdiction data'!M344,'Adjusted jurisdiction data'!M419,'Adjusted jurisdiction data'!M494,'Adjusted jurisdiction data'!M569)</f>
        <v>22347.922000000002</v>
      </c>
      <c r="N40" s="603">
        <f t="shared" si="1"/>
        <v>44725.332999999999</v>
      </c>
    </row>
    <row r="41" spans="1:14" ht="15.75">
      <c r="A41" s="70"/>
      <c r="B41" s="206"/>
      <c r="C41" s="53" t="s">
        <v>41</v>
      </c>
      <c r="D41" s="52" t="s">
        <v>109</v>
      </c>
      <c r="E41" s="84">
        <f>SUM('Adjusted jurisdiction data'!E45,'Adjusted jurisdiction data'!E120,'Adjusted jurisdiction data'!E195,'Adjusted jurisdiction data'!E270,'Adjusted jurisdiction data'!E345,'Adjusted jurisdiction data'!E420,'Adjusted jurisdiction data'!E495,'Adjusted jurisdiction data'!E570)</f>
        <v>853.02</v>
      </c>
      <c r="F41" s="84">
        <f>SUM('Adjusted jurisdiction data'!F45,'Adjusted jurisdiction data'!F120,'Adjusted jurisdiction data'!F195,'Adjusted jurisdiction data'!F270,'Adjusted jurisdiction data'!F345,'Adjusted jurisdiction data'!F420,'Adjusted jurisdiction data'!F495,'Adjusted jurisdiction data'!F570)</f>
        <v>7205.201</v>
      </c>
      <c r="G41" s="84">
        <f>SUM('Adjusted jurisdiction data'!G45,'Adjusted jurisdiction data'!G120,'Adjusted jurisdiction data'!G195,'Adjusted jurisdiction data'!G270,'Adjusted jurisdiction data'!G345,'Adjusted jurisdiction data'!G420,'Adjusted jurisdiction data'!G495,'Adjusted jurisdiction data'!G570)</f>
        <v>7324.6710000000003</v>
      </c>
      <c r="H41" s="173"/>
      <c r="I41" s="142" t="s">
        <v>376</v>
      </c>
      <c r="J41" s="22" t="s">
        <v>83</v>
      </c>
      <c r="K41" s="84">
        <f>SUM('Adjusted jurisdiction data'!K45,'Adjusted jurisdiction data'!K120,'Adjusted jurisdiction data'!K195,'Adjusted jurisdiction data'!K270,'Adjusted jurisdiction data'!K345,'Adjusted jurisdiction data'!K420,'Adjusted jurisdiction data'!K495,'Adjusted jurisdiction data'!K570)</f>
        <v>197846.16</v>
      </c>
      <c r="L41" s="84">
        <f>SUM('Adjusted jurisdiction data'!L45,'Adjusted jurisdiction data'!L120,'Adjusted jurisdiction data'!L195,'Adjusted jurisdiction data'!L270,'Adjusted jurisdiction data'!L345,'Adjusted jurisdiction data'!L420,'Adjusted jurisdiction data'!L495,'Adjusted jurisdiction data'!L570)</f>
        <v>168602.55000000002</v>
      </c>
      <c r="M41" s="84">
        <f>SUM('Adjusted jurisdiction data'!M45,'Adjusted jurisdiction data'!M120,'Adjusted jurisdiction data'!M195,'Adjusted jurisdiction data'!M270,'Adjusted jurisdiction data'!M345,'Adjusted jurisdiction data'!M420,'Adjusted jurisdiction data'!M495,'Adjusted jurisdiction data'!M570)</f>
        <v>166768.65900000001</v>
      </c>
      <c r="N41" s="603">
        <f t="shared" si="1"/>
        <v>335371.20900000003</v>
      </c>
    </row>
    <row r="42" spans="1:14" ht="15.75">
      <c r="A42" s="64" t="s">
        <v>42</v>
      </c>
      <c r="B42" s="205" t="s">
        <v>154</v>
      </c>
      <c r="C42" s="53" t="s">
        <v>43</v>
      </c>
      <c r="D42" s="52" t="s">
        <v>110</v>
      </c>
      <c r="E42" s="84">
        <f>SUM('Adjusted jurisdiction data'!E46,'Adjusted jurisdiction data'!E121,'Adjusted jurisdiction data'!E196,'Adjusted jurisdiction data'!E271,'Adjusted jurisdiction data'!E346,'Adjusted jurisdiction data'!E421,'Adjusted jurisdiction data'!E496,'Adjusted jurisdiction data'!E571)</f>
        <v>1312.17</v>
      </c>
      <c r="F42" s="84">
        <f>SUM('Adjusted jurisdiction data'!F46,'Adjusted jurisdiction data'!F121,'Adjusted jurisdiction data'!F196,'Adjusted jurisdiction data'!F271,'Adjusted jurisdiction data'!F346,'Adjusted jurisdiction data'!F421,'Adjusted jurisdiction data'!F496,'Adjusted jurisdiction data'!F571)</f>
        <v>1815.913</v>
      </c>
      <c r="G42" s="84">
        <f>SUM('Adjusted jurisdiction data'!G46,'Adjusted jurisdiction data'!G121,'Adjusted jurisdiction data'!G196,'Adjusted jurisdiction data'!G271,'Adjusted jurisdiction data'!G346,'Adjusted jurisdiction data'!G421,'Adjusted jurisdiction data'!G496,'Adjusted jurisdiction data'!G571)</f>
        <v>2181.2709999999997</v>
      </c>
      <c r="H42" s="173"/>
      <c r="I42" s="142" t="s">
        <v>377</v>
      </c>
      <c r="J42" s="22" t="s">
        <v>378</v>
      </c>
      <c r="K42" s="84">
        <f>SUM('Adjusted jurisdiction data'!K46,'Adjusted jurisdiction data'!K121,'Adjusted jurisdiction data'!K196,'Adjusted jurisdiction data'!K271,'Adjusted jurisdiction data'!K346,'Adjusted jurisdiction data'!K421,'Adjusted jurisdiction data'!K496,'Adjusted jurisdiction data'!K571)</f>
        <v>166226.8788716236</v>
      </c>
      <c r="L42" s="84">
        <f>SUM('Adjusted jurisdiction data'!L46,'Adjusted jurisdiction data'!L121,'Adjusted jurisdiction data'!L196,'Adjusted jurisdiction data'!L271,'Adjusted jurisdiction data'!L346,'Adjusted jurisdiction data'!L421,'Adjusted jurisdiction data'!L496,'Adjusted jurisdiction data'!L571)</f>
        <v>231208.61027522868</v>
      </c>
      <c r="M42" s="84">
        <f>SUM('Adjusted jurisdiction data'!M46,'Adjusted jurisdiction data'!M121,'Adjusted jurisdiction data'!M196,'Adjusted jurisdiction data'!M271,'Adjusted jurisdiction data'!M346,'Adjusted jurisdiction data'!M421,'Adjusted jurisdiction data'!M496,'Adjusted jurisdiction data'!M571)</f>
        <v>246048.14631739695</v>
      </c>
      <c r="N42" s="603">
        <f t="shared" si="1"/>
        <v>477256.75659262564</v>
      </c>
    </row>
    <row r="43" spans="1:14" ht="15.75">
      <c r="A43" s="65"/>
      <c r="B43" s="207"/>
      <c r="C43" s="53" t="s">
        <v>44</v>
      </c>
      <c r="D43" s="52" t="s">
        <v>111</v>
      </c>
      <c r="E43" s="84">
        <f>SUM('Adjusted jurisdiction data'!E47,'Adjusted jurisdiction data'!E122,'Adjusted jurisdiction data'!E197,'Adjusted jurisdiction data'!E272,'Adjusted jurisdiction data'!E347,'Adjusted jurisdiction data'!E422,'Adjusted jurisdiction data'!E497,'Adjusted jurisdiction data'!E572)</f>
        <v>52.27</v>
      </c>
      <c r="F43" s="84">
        <f>SUM('Adjusted jurisdiction data'!F47,'Adjusted jurisdiction data'!F122,'Adjusted jurisdiction data'!F197,'Adjusted jurisdiction data'!F272,'Adjusted jurisdiction data'!F347,'Adjusted jurisdiction data'!F422,'Adjusted jurisdiction data'!F497,'Adjusted jurisdiction data'!F572)</f>
        <v>66.97</v>
      </c>
      <c r="G43" s="84">
        <f>SUM('Adjusted jurisdiction data'!G47,'Adjusted jurisdiction data'!G122,'Adjusted jurisdiction data'!G197,'Adjusted jurisdiction data'!G272,'Adjusted jurisdiction data'!G347,'Adjusted jurisdiction data'!G422,'Adjusted jurisdiction data'!G497,'Adjusted jurisdiction data'!G572)</f>
        <v>88.89</v>
      </c>
      <c r="H43" s="173"/>
      <c r="I43" s="142" t="s">
        <v>379</v>
      </c>
      <c r="J43" s="22" t="s">
        <v>176</v>
      </c>
      <c r="K43" s="84">
        <f>SUM('Adjusted jurisdiction data'!K47,'Adjusted jurisdiction data'!K122,'Adjusted jurisdiction data'!K197,'Adjusted jurisdiction data'!K272,'Adjusted jurisdiction data'!K347,'Adjusted jurisdiction data'!K422,'Adjusted jurisdiction data'!K497,'Adjusted jurisdiction data'!K572)</f>
        <v>52.27</v>
      </c>
      <c r="L43" s="84">
        <f>SUM('Adjusted jurisdiction data'!L47,'Adjusted jurisdiction data'!L122,'Adjusted jurisdiction data'!L197,'Adjusted jurisdiction data'!L272,'Adjusted jurisdiction data'!L347,'Adjusted jurisdiction data'!L422,'Adjusted jurisdiction data'!L497,'Adjusted jurisdiction data'!L572)</f>
        <v>66.97</v>
      </c>
      <c r="M43" s="84">
        <f>SUM('Adjusted jurisdiction data'!M47,'Adjusted jurisdiction data'!M122,'Adjusted jurisdiction data'!M197,'Adjusted jurisdiction data'!M272,'Adjusted jurisdiction data'!M347,'Adjusted jurisdiction data'!M422,'Adjusted jurisdiction data'!M497,'Adjusted jurisdiction data'!M572)</f>
        <v>88.89</v>
      </c>
      <c r="N43" s="603">
        <f t="shared" si="1"/>
        <v>155.86000000000001</v>
      </c>
    </row>
    <row r="44" spans="1:14" ht="15.75">
      <c r="A44" s="70"/>
      <c r="B44" s="206"/>
      <c r="C44" s="53" t="s">
        <v>45</v>
      </c>
      <c r="D44" s="52" t="s">
        <v>155</v>
      </c>
      <c r="E44" s="84">
        <f>SUM('Adjusted jurisdiction data'!E48,'Adjusted jurisdiction data'!E123,'Adjusted jurisdiction data'!E198,'Adjusted jurisdiction data'!E273,'Adjusted jurisdiction data'!E348,'Adjusted jurisdiction data'!E423,'Adjusted jurisdiction data'!E498,'Adjusted jurisdiction data'!E573)</f>
        <v>762.21</v>
      </c>
      <c r="F44" s="84">
        <f>SUM('Adjusted jurisdiction data'!F48,'Adjusted jurisdiction data'!F123,'Adjusted jurisdiction data'!F198,'Adjusted jurisdiction data'!F273,'Adjusted jurisdiction data'!F348,'Adjusted jurisdiction data'!F423,'Adjusted jurisdiction data'!F498,'Adjusted jurisdiction data'!F573)</f>
        <v>276.54000000000002</v>
      </c>
      <c r="G44" s="84">
        <f>SUM('Adjusted jurisdiction data'!G48,'Adjusted jurisdiction data'!G123,'Adjusted jurisdiction data'!G198,'Adjusted jurisdiction data'!G273,'Adjusted jurisdiction data'!G348,'Adjusted jurisdiction data'!G423,'Adjusted jurisdiction data'!G498,'Adjusted jurisdiction data'!G573)</f>
        <v>154.81</v>
      </c>
      <c r="H44" s="173"/>
      <c r="I44" s="142" t="s">
        <v>380</v>
      </c>
      <c r="J44" s="22" t="s">
        <v>381</v>
      </c>
      <c r="K44" s="84">
        <f>SUM('Adjusted jurisdiction data'!K48,'Adjusted jurisdiction data'!K123,'Adjusted jurisdiction data'!K198,'Adjusted jurisdiction data'!K273,'Adjusted jurisdiction data'!K348,'Adjusted jurisdiction data'!K423,'Adjusted jurisdiction data'!K498,'Adjusted jurisdiction data'!K573)</f>
        <v>1.48</v>
      </c>
      <c r="L44" s="84">
        <f>SUM('Adjusted jurisdiction data'!L48,'Adjusted jurisdiction data'!L123,'Adjusted jurisdiction data'!L198,'Adjusted jurisdiction data'!L273,'Adjusted jurisdiction data'!L348,'Adjusted jurisdiction data'!L423,'Adjusted jurisdiction data'!L498,'Adjusted jurisdiction data'!L573)</f>
        <v>0</v>
      </c>
      <c r="M44" s="84">
        <f>SUM('Adjusted jurisdiction data'!M48,'Adjusted jurisdiction data'!M123,'Adjusted jurisdiction data'!M198,'Adjusted jurisdiction data'!M273,'Adjusted jurisdiction data'!M348,'Adjusted jurisdiction data'!M423,'Adjusted jurisdiction data'!M498,'Adjusted jurisdiction data'!M573)</f>
        <v>0</v>
      </c>
      <c r="N44" s="603">
        <f t="shared" si="1"/>
        <v>0</v>
      </c>
    </row>
    <row r="45" spans="1:14" ht="15.75">
      <c r="A45" s="64" t="s">
        <v>46</v>
      </c>
      <c r="B45" s="205" t="s">
        <v>156</v>
      </c>
      <c r="C45" s="53" t="s">
        <v>47</v>
      </c>
      <c r="D45" s="52" t="s">
        <v>112</v>
      </c>
      <c r="E45" s="84">
        <f>SUM('Adjusted jurisdiction data'!E49,'Adjusted jurisdiction data'!E124,'Adjusted jurisdiction data'!E199,'Adjusted jurisdiction data'!E274,'Adjusted jurisdiction data'!E349,'Adjusted jurisdiction data'!E424,'Adjusted jurisdiction data'!E499,'Adjusted jurisdiction data'!E574)</f>
        <v>120888.72</v>
      </c>
      <c r="F45" s="84">
        <f>SUM('Adjusted jurisdiction data'!F49,'Adjusted jurisdiction data'!F124,'Adjusted jurisdiction data'!F199,'Adjusted jurisdiction data'!F274,'Adjusted jurisdiction data'!F349,'Adjusted jurisdiction data'!F424,'Adjusted jurisdiction data'!F499,'Adjusted jurisdiction data'!F574)</f>
        <v>196709.31599999999</v>
      </c>
      <c r="G45" s="84">
        <f>SUM('Adjusted jurisdiction data'!G49,'Adjusted jurisdiction data'!G124,'Adjusted jurisdiction data'!G199,'Adjusted jurisdiction data'!G274,'Adjusted jurisdiction data'!G349,'Adjusted jurisdiction data'!G424,'Adjusted jurisdiction data'!G499,'Adjusted jurisdiction data'!G574)</f>
        <v>148895.88799999998</v>
      </c>
      <c r="H45" s="173"/>
      <c r="I45" s="142" t="s">
        <v>382</v>
      </c>
      <c r="J45" s="22" t="s">
        <v>383</v>
      </c>
      <c r="K45" s="84">
        <f>SUM('Adjusted jurisdiction data'!K49,'Adjusted jurisdiction data'!K124,'Adjusted jurisdiction data'!K199,'Adjusted jurisdiction data'!K274,'Adjusted jurisdiction data'!K349,'Adjusted jurisdiction data'!K424,'Adjusted jurisdiction data'!K499,'Adjusted jurisdiction data'!K574)</f>
        <v>115.64</v>
      </c>
      <c r="L45" s="84">
        <f>SUM('Adjusted jurisdiction data'!L49,'Adjusted jurisdiction data'!L124,'Adjusted jurisdiction data'!L199,'Adjusted jurisdiction data'!L274,'Adjusted jurisdiction data'!L349,'Adjusted jurisdiction data'!L424,'Adjusted jurisdiction data'!L499,'Adjusted jurisdiction data'!L574)</f>
        <v>560.61</v>
      </c>
      <c r="M45" s="84">
        <f>SUM('Adjusted jurisdiction data'!M49,'Adjusted jurisdiction data'!M124,'Adjusted jurisdiction data'!M199,'Adjusted jurisdiction data'!M274,'Adjusted jurisdiction data'!M349,'Adjusted jurisdiction data'!M424,'Adjusted jurisdiction data'!M499,'Adjusted jurisdiction data'!M574)</f>
        <v>539.69000000000005</v>
      </c>
      <c r="N45" s="603">
        <f t="shared" si="1"/>
        <v>1100.3000000000002</v>
      </c>
    </row>
    <row r="46" spans="1:14" ht="15.75">
      <c r="A46" s="65"/>
      <c r="B46" s="207"/>
      <c r="C46" s="53" t="s">
        <v>48</v>
      </c>
      <c r="D46" s="52" t="s">
        <v>157</v>
      </c>
      <c r="E46" s="84">
        <f>SUM('Adjusted jurisdiction data'!E50,'Adjusted jurisdiction data'!E125,'Adjusted jurisdiction data'!E200,'Adjusted jurisdiction data'!E275,'Adjusted jurisdiction data'!E350,'Adjusted jurisdiction data'!E425,'Adjusted jurisdiction data'!E500,'Adjusted jurisdiction data'!E575)</f>
        <v>113984.95900000002</v>
      </c>
      <c r="F46" s="84">
        <f>SUM('Adjusted jurisdiction data'!F50,'Adjusted jurisdiction data'!F125,'Adjusted jurisdiction data'!F200,'Adjusted jurisdiction data'!F275,'Adjusted jurisdiction data'!F350,'Adjusted jurisdiction data'!F425,'Adjusted jurisdiction data'!F500,'Adjusted jurisdiction data'!F575)</f>
        <v>206823.973</v>
      </c>
      <c r="G46" s="84">
        <f>SUM('Adjusted jurisdiction data'!G50,'Adjusted jurisdiction data'!G125,'Adjusted jurisdiction data'!G200,'Adjusted jurisdiction data'!G275,'Adjusted jurisdiction data'!G350,'Adjusted jurisdiction data'!G425,'Adjusted jurisdiction data'!G500,'Adjusted jurisdiction data'!G575)</f>
        <v>204283.39200000002</v>
      </c>
      <c r="H46" s="173"/>
      <c r="I46" s="142" t="s">
        <v>384</v>
      </c>
      <c r="J46" s="22" t="s">
        <v>106</v>
      </c>
      <c r="K46" s="84">
        <f>SUM('Adjusted jurisdiction data'!K50,'Adjusted jurisdiction data'!K125,'Adjusted jurisdiction data'!K200,'Adjusted jurisdiction data'!K275,'Adjusted jurisdiction data'!K350,'Adjusted jurisdiction data'!K425,'Adjusted jurisdiction data'!K500,'Adjusted jurisdiction data'!K575)</f>
        <v>1137.97</v>
      </c>
      <c r="L46" s="84">
        <f>SUM('Adjusted jurisdiction data'!L50,'Adjusted jurisdiction data'!L125,'Adjusted jurisdiction data'!L200,'Adjusted jurisdiction data'!L275,'Adjusted jurisdiction data'!L350,'Adjusted jurisdiction data'!L425,'Adjusted jurisdiction data'!L500,'Adjusted jurisdiction data'!L575)</f>
        <v>611.31899999999996</v>
      </c>
      <c r="M46" s="84">
        <f>SUM('Adjusted jurisdiction data'!M50,'Adjusted jurisdiction data'!M125,'Adjusted jurisdiction data'!M200,'Adjusted jurisdiction data'!M275,'Adjusted jurisdiction data'!M350,'Adjusted jurisdiction data'!M425,'Adjusted jurisdiction data'!M500,'Adjusted jurisdiction data'!M575)</f>
        <v>912.55700000000002</v>
      </c>
      <c r="N46" s="603">
        <f t="shared" si="1"/>
        <v>1523.876</v>
      </c>
    </row>
    <row r="47" spans="1:14" ht="15.75">
      <c r="A47" s="70"/>
      <c r="B47" s="206"/>
      <c r="C47" s="53" t="s">
        <v>49</v>
      </c>
      <c r="D47" s="52" t="s">
        <v>158</v>
      </c>
      <c r="E47" s="84">
        <f>SUM('Adjusted jurisdiction data'!E51,'Adjusted jurisdiction data'!E126,'Adjusted jurisdiction data'!E201,'Adjusted jurisdiction data'!E276,'Adjusted jurisdiction data'!E351,'Adjusted jurisdiction data'!E426,'Adjusted jurisdiction data'!E501,'Adjusted jurisdiction data'!E576)</f>
        <v>374.21</v>
      </c>
      <c r="F47" s="84">
        <f>SUM('Adjusted jurisdiction data'!F51,'Adjusted jurisdiction data'!F126,'Adjusted jurisdiction data'!F201,'Adjusted jurisdiction data'!F276,'Adjusted jurisdiction data'!F351,'Adjusted jurisdiction data'!F426,'Adjusted jurisdiction data'!F501,'Adjusted jurisdiction data'!F576)</f>
        <v>867.66</v>
      </c>
      <c r="G47" s="84">
        <f>SUM('Adjusted jurisdiction data'!G51,'Adjusted jurisdiction data'!G126,'Adjusted jurisdiction data'!G201,'Adjusted jurisdiction data'!G276,'Adjusted jurisdiction data'!G351,'Adjusted jurisdiction data'!G426,'Adjusted jurisdiction data'!G501,'Adjusted jurisdiction data'!G576)</f>
        <v>994.33499999999992</v>
      </c>
      <c r="H47" s="173"/>
      <c r="I47" s="142" t="s">
        <v>385</v>
      </c>
      <c r="J47" s="22" t="s">
        <v>108</v>
      </c>
      <c r="K47" s="84">
        <f>SUM('Adjusted jurisdiction data'!K51,'Adjusted jurisdiction data'!K126,'Adjusted jurisdiction data'!K201,'Adjusted jurisdiction data'!K276,'Adjusted jurisdiction data'!K351,'Adjusted jurisdiction data'!K426,'Adjusted jurisdiction data'!K501,'Adjusted jurisdiction data'!K576)</f>
        <v>294.53100000000001</v>
      </c>
      <c r="L47" s="84">
        <f>SUM('Adjusted jurisdiction data'!L51,'Adjusted jurisdiction data'!L126,'Adjusted jurisdiction data'!L201,'Adjusted jurisdiction data'!L276,'Adjusted jurisdiction data'!L351,'Adjusted jurisdiction data'!L426,'Adjusted jurisdiction data'!L501,'Adjusted jurisdiction data'!L576)</f>
        <v>595.82999999999993</v>
      </c>
      <c r="M47" s="84">
        <f>SUM('Adjusted jurisdiction data'!M51,'Adjusted jurisdiction data'!M126,'Adjusted jurisdiction data'!M201,'Adjusted jurisdiction data'!M276,'Adjusted jurisdiction data'!M351,'Adjusted jurisdiction data'!M426,'Adjusted jurisdiction data'!M501,'Adjusted jurisdiction data'!M576)</f>
        <v>576.77449999999999</v>
      </c>
      <c r="N47" s="603">
        <f t="shared" si="1"/>
        <v>1172.6044999999999</v>
      </c>
    </row>
    <row r="48" spans="1:14" ht="15.75">
      <c r="A48" s="64" t="s">
        <v>50</v>
      </c>
      <c r="B48" s="205" t="s">
        <v>159</v>
      </c>
      <c r="C48" s="53" t="s">
        <v>51</v>
      </c>
      <c r="D48" s="52" t="s">
        <v>113</v>
      </c>
      <c r="E48" s="84">
        <f>SUM('Adjusted jurisdiction data'!E52,'Adjusted jurisdiction data'!E127,'Adjusted jurisdiction data'!E202,'Adjusted jurisdiction data'!E277,'Adjusted jurisdiction data'!E352,'Adjusted jurisdiction data'!E427,'Adjusted jurisdiction data'!E502,'Adjusted jurisdiction data'!E577)</f>
        <v>81273.653757203138</v>
      </c>
      <c r="F48" s="84">
        <f>SUM('Adjusted jurisdiction data'!F52,'Adjusted jurisdiction data'!F127,'Adjusted jurisdiction data'!F202,'Adjusted jurisdiction data'!F277,'Adjusted jurisdiction data'!F352,'Adjusted jurisdiction data'!F427,'Adjusted jurisdiction data'!F502,'Adjusted jurisdiction data'!F577)</f>
        <v>103284.33391362075</v>
      </c>
      <c r="G48" s="84">
        <f>SUM('Adjusted jurisdiction data'!G52,'Adjusted jurisdiction data'!G127,'Adjusted jurisdiction data'!G202,'Adjusted jurisdiction data'!G277,'Adjusted jurisdiction data'!G352,'Adjusted jurisdiction data'!G427,'Adjusted jurisdiction data'!G502,'Adjusted jurisdiction data'!G577)</f>
        <v>108685.03689882795</v>
      </c>
      <c r="H48" s="173"/>
      <c r="I48" s="142" t="s">
        <v>386</v>
      </c>
      <c r="J48" s="22" t="s">
        <v>107</v>
      </c>
      <c r="K48" s="84">
        <f>SUM('Adjusted jurisdiction data'!K52,'Adjusted jurisdiction data'!K127,'Adjusted jurisdiction data'!K202,'Adjusted jurisdiction data'!K277,'Adjusted jurisdiction data'!K352,'Adjusted jurisdiction data'!K427,'Adjusted jurisdiction data'!K502,'Adjusted jurisdiction data'!K577)</f>
        <v>7807.1920000000009</v>
      </c>
      <c r="L48" s="84">
        <f>SUM('Adjusted jurisdiction data'!L52,'Adjusted jurisdiction data'!L127,'Adjusted jurisdiction data'!L202,'Adjusted jurisdiction data'!L277,'Adjusted jurisdiction data'!L352,'Adjusted jurisdiction data'!L427,'Adjusted jurisdiction data'!L502,'Adjusted jurisdiction data'!L577)</f>
        <v>8146.5810000000001</v>
      </c>
      <c r="M48" s="84">
        <f>SUM('Adjusted jurisdiction data'!M52,'Adjusted jurisdiction data'!M127,'Adjusted jurisdiction data'!M202,'Adjusted jurisdiction data'!M277,'Adjusted jurisdiction data'!M352,'Adjusted jurisdiction data'!M427,'Adjusted jurisdiction data'!M502,'Adjusted jurisdiction data'!M577)</f>
        <v>8640.6719999999987</v>
      </c>
      <c r="N48" s="603">
        <f t="shared" si="1"/>
        <v>16787.252999999997</v>
      </c>
    </row>
    <row r="49" spans="1:14" ht="15.75">
      <c r="A49" s="65"/>
      <c r="B49" s="207"/>
      <c r="C49" s="53" t="s">
        <v>115</v>
      </c>
      <c r="D49" s="52" t="s">
        <v>114</v>
      </c>
      <c r="E49" s="84">
        <f>SUM('Adjusted jurisdiction data'!E53,'Adjusted jurisdiction data'!E128,'Adjusted jurisdiction data'!E203,'Adjusted jurisdiction data'!E278,'Adjusted jurisdiction data'!E353,'Adjusted jurisdiction data'!E428,'Adjusted jurisdiction data'!E503,'Adjusted jurisdiction data'!E578)</f>
        <v>193152.98673199004</v>
      </c>
      <c r="F49" s="84">
        <f>SUM('Adjusted jurisdiction data'!F53,'Adjusted jurisdiction data'!F128,'Adjusted jurisdiction data'!F203,'Adjusted jurisdiction data'!F278,'Adjusted jurisdiction data'!F353,'Adjusted jurisdiction data'!F428,'Adjusted jurisdiction data'!F503,'Adjusted jurisdiction data'!F578)</f>
        <v>262620.06173077901</v>
      </c>
      <c r="G49" s="84">
        <f>SUM('Adjusted jurisdiction data'!G53,'Adjusted jurisdiction data'!G128,'Adjusted jurisdiction data'!G203,'Adjusted jurisdiction data'!G278,'Adjusted jurisdiction data'!G353,'Adjusted jurisdiction data'!G428,'Adjusted jurisdiction data'!G503,'Adjusted jurisdiction data'!G578)</f>
        <v>268643.92931659619</v>
      </c>
      <c r="H49" s="173"/>
      <c r="I49" s="142" t="s">
        <v>387</v>
      </c>
      <c r="J49" s="22" t="s">
        <v>388</v>
      </c>
      <c r="K49" s="84">
        <f>SUM('Adjusted jurisdiction data'!K53,'Adjusted jurisdiction data'!K128,'Adjusted jurisdiction data'!K203,'Adjusted jurisdiction data'!K278,'Adjusted jurisdiction data'!K353,'Adjusted jurisdiction data'!K428,'Adjusted jurisdiction data'!K503,'Adjusted jurisdiction data'!K578)</f>
        <v>0</v>
      </c>
      <c r="L49" s="84">
        <f>SUM('Adjusted jurisdiction data'!L53,'Adjusted jurisdiction data'!L128,'Adjusted jurisdiction data'!L203,'Adjusted jurisdiction data'!L278,'Adjusted jurisdiction data'!L353,'Adjusted jurisdiction data'!L428,'Adjusted jurisdiction data'!L503,'Adjusted jurisdiction data'!L578)</f>
        <v>0</v>
      </c>
      <c r="M49" s="84">
        <f>SUM('Adjusted jurisdiction data'!M53,'Adjusted jurisdiction data'!M128,'Adjusted jurisdiction data'!M203,'Adjusted jurisdiction data'!M278,'Adjusted jurisdiction data'!M353,'Adjusted jurisdiction data'!M428,'Adjusted jurisdiction data'!M503,'Adjusted jurisdiction data'!M578)</f>
        <v>0</v>
      </c>
      <c r="N49" s="603">
        <f t="shared" si="1"/>
        <v>0</v>
      </c>
    </row>
    <row r="50" spans="1:14" ht="15.75">
      <c r="A50" s="65"/>
      <c r="B50" s="207"/>
      <c r="C50" s="53" t="s">
        <v>52</v>
      </c>
      <c r="D50" s="52" t="s">
        <v>116</v>
      </c>
      <c r="E50" s="84">
        <f>SUM('Adjusted jurisdiction data'!E54,'Adjusted jurisdiction data'!E129,'Adjusted jurisdiction data'!E204,'Adjusted jurisdiction data'!E279,'Adjusted jurisdiction data'!E354,'Adjusted jurisdiction data'!E429,'Adjusted jurisdiction data'!E504,'Adjusted jurisdiction data'!E579)</f>
        <v>264</v>
      </c>
      <c r="F50" s="84">
        <f>SUM('Adjusted jurisdiction data'!F54,'Adjusted jurisdiction data'!F129,'Adjusted jurisdiction data'!F204,'Adjusted jurisdiction data'!F279,'Adjusted jurisdiction data'!F354,'Adjusted jurisdiction data'!F429,'Adjusted jurisdiction data'!F504,'Adjusted jurisdiction data'!F579)</f>
        <v>3312.5</v>
      </c>
      <c r="G50" s="84">
        <f>SUM('Adjusted jurisdiction data'!G54,'Adjusted jurisdiction data'!G129,'Adjusted jurisdiction data'!G204,'Adjusted jurisdiction data'!G279,'Adjusted jurisdiction data'!G354,'Adjusted jurisdiction data'!G429,'Adjusted jurisdiction data'!G504,'Adjusted jurisdiction data'!G579)</f>
        <v>3394.5</v>
      </c>
      <c r="H50" s="173"/>
      <c r="I50" s="142" t="s">
        <v>389</v>
      </c>
      <c r="J50" s="22" t="s">
        <v>390</v>
      </c>
      <c r="K50" s="84">
        <f>SUM('Adjusted jurisdiction data'!K54,'Adjusted jurisdiction data'!K129,'Adjusted jurisdiction data'!K204,'Adjusted jurisdiction data'!K279,'Adjusted jurisdiction data'!K354,'Adjusted jurisdiction data'!K429,'Adjusted jurisdiction data'!K504,'Adjusted jurisdiction data'!K579)</f>
        <v>0</v>
      </c>
      <c r="L50" s="84">
        <f>SUM('Adjusted jurisdiction data'!L54,'Adjusted jurisdiction data'!L129,'Adjusted jurisdiction data'!L204,'Adjusted jurisdiction data'!L279,'Adjusted jurisdiction data'!L354,'Adjusted jurisdiction data'!L429,'Adjusted jurisdiction data'!L504,'Adjusted jurisdiction data'!L579)</f>
        <v>0</v>
      </c>
      <c r="M50" s="84">
        <f>SUM('Adjusted jurisdiction data'!M54,'Adjusted jurisdiction data'!M129,'Adjusted jurisdiction data'!M204,'Adjusted jurisdiction data'!M279,'Adjusted jurisdiction data'!M354,'Adjusted jurisdiction data'!M429,'Adjusted jurisdiction data'!M504,'Adjusted jurisdiction data'!M579)</f>
        <v>0</v>
      </c>
      <c r="N50" s="603">
        <f t="shared" si="1"/>
        <v>0</v>
      </c>
    </row>
    <row r="51" spans="1:14" ht="15.75">
      <c r="A51" s="70"/>
      <c r="B51" s="206"/>
      <c r="C51" s="53" t="s">
        <v>118</v>
      </c>
      <c r="D51" s="52" t="s">
        <v>117</v>
      </c>
      <c r="E51" s="84">
        <f>SUM('Adjusted jurisdiction data'!E55,'Adjusted jurisdiction data'!E130,'Adjusted jurisdiction data'!E205,'Adjusted jurisdiction data'!E280,'Adjusted jurisdiction data'!E355,'Adjusted jurisdiction data'!E430,'Adjusted jurisdiction data'!E505,'Adjusted jurisdiction data'!E580)</f>
        <v>264.20999999999998</v>
      </c>
      <c r="F51" s="84">
        <f>SUM('Adjusted jurisdiction data'!F55,'Adjusted jurisdiction data'!F130,'Adjusted jurisdiction data'!F205,'Adjusted jurisdiction data'!F280,'Adjusted jurisdiction data'!F355,'Adjusted jurisdiction data'!F430,'Adjusted jurisdiction data'!F505,'Adjusted jurisdiction data'!F580)</f>
        <v>16637.5</v>
      </c>
      <c r="G51" s="84">
        <f>SUM('Adjusted jurisdiction data'!G55,'Adjusted jurisdiction data'!G130,'Adjusted jurisdiction data'!G205,'Adjusted jurisdiction data'!G280,'Adjusted jurisdiction data'!G355,'Adjusted jurisdiction data'!G430,'Adjusted jurisdiction data'!G505,'Adjusted jurisdiction data'!G580)</f>
        <v>16719.5</v>
      </c>
      <c r="H51" s="173"/>
      <c r="I51" s="142" t="s">
        <v>391</v>
      </c>
      <c r="J51" s="22" t="s">
        <v>392</v>
      </c>
      <c r="K51" s="84">
        <f>SUM('Adjusted jurisdiction data'!K55,'Adjusted jurisdiction data'!K130,'Adjusted jurisdiction data'!K205,'Adjusted jurisdiction data'!K280,'Adjusted jurisdiction data'!K355,'Adjusted jurisdiction data'!K430,'Adjusted jurisdiction data'!K505,'Adjusted jurisdiction data'!K580)</f>
        <v>127.236</v>
      </c>
      <c r="L51" s="84">
        <f>SUM('Adjusted jurisdiction data'!L55,'Adjusted jurisdiction data'!L130,'Adjusted jurisdiction data'!L205,'Adjusted jurisdiction data'!L280,'Adjusted jurisdiction data'!L355,'Adjusted jurisdiction data'!L430,'Adjusted jurisdiction data'!L505,'Adjusted jurisdiction data'!L580)</f>
        <v>204.73099999999999</v>
      </c>
      <c r="M51" s="84">
        <f>SUM('Adjusted jurisdiction data'!M55,'Adjusted jurisdiction data'!M130,'Adjusted jurisdiction data'!M205,'Adjusted jurisdiction data'!M280,'Adjusted jurisdiction data'!M355,'Adjusted jurisdiction data'!M430,'Adjusted jurisdiction data'!M505,'Adjusted jurisdiction data'!M580)</f>
        <v>134.67750000000001</v>
      </c>
      <c r="N51" s="603">
        <f t="shared" si="1"/>
        <v>339.4085</v>
      </c>
    </row>
    <row r="52" spans="1:14" ht="25.5">
      <c r="A52" s="64" t="s">
        <v>53</v>
      </c>
      <c r="B52" s="205" t="s">
        <v>54</v>
      </c>
      <c r="C52" s="53" t="s">
        <v>55</v>
      </c>
      <c r="D52" s="52" t="s">
        <v>160</v>
      </c>
      <c r="E52" s="84">
        <f>SUM('Adjusted jurisdiction data'!E56,'Adjusted jurisdiction data'!E131,'Adjusted jurisdiction data'!E206,'Adjusted jurisdiction data'!E281,'Adjusted jurisdiction data'!E356,'Adjusted jurisdiction data'!E431,'Adjusted jurisdiction data'!E506,'Adjusted jurisdiction data'!E581)</f>
        <v>1247.7599999999998</v>
      </c>
      <c r="F52" s="84">
        <f>SUM('Adjusted jurisdiction data'!F56,'Adjusted jurisdiction data'!F131,'Adjusted jurisdiction data'!F206,'Adjusted jurisdiction data'!F281,'Adjusted jurisdiction data'!F356,'Adjusted jurisdiction data'!F431,'Adjusted jurisdiction data'!F506,'Adjusted jurisdiction data'!F581)</f>
        <v>2360.259</v>
      </c>
      <c r="G52" s="84">
        <f>SUM('Adjusted jurisdiction data'!G56,'Adjusted jurisdiction data'!G131,'Adjusted jurisdiction data'!G206,'Adjusted jurisdiction data'!G281,'Adjusted jurisdiction data'!G356,'Adjusted jurisdiction data'!G431,'Adjusted jurisdiction data'!G506,'Adjusted jurisdiction data'!G581)</f>
        <v>2400.6439999999998</v>
      </c>
      <c r="H52" s="173"/>
      <c r="I52" s="66"/>
      <c r="J52" s="67" t="s">
        <v>410</v>
      </c>
      <c r="K52" s="68"/>
      <c r="L52" s="68"/>
      <c r="M52" s="69"/>
      <c r="N52" s="69"/>
    </row>
    <row r="53" spans="1:14" ht="15.75">
      <c r="A53" s="65"/>
      <c r="B53" s="207"/>
      <c r="C53" s="53" t="s">
        <v>56</v>
      </c>
      <c r="D53" s="52" t="s">
        <v>161</v>
      </c>
      <c r="E53" s="84">
        <f>SUM('Adjusted jurisdiction data'!E57,'Adjusted jurisdiction data'!E132,'Adjusted jurisdiction data'!E207,'Adjusted jurisdiction data'!E282,'Adjusted jurisdiction data'!E357,'Adjusted jurisdiction data'!E432,'Adjusted jurisdiction data'!E507,'Adjusted jurisdiction data'!E582)</f>
        <v>115.64</v>
      </c>
      <c r="F53" s="84">
        <f>SUM('Adjusted jurisdiction data'!F57,'Adjusted jurisdiction data'!F132,'Adjusted jurisdiction data'!F207,'Adjusted jurisdiction data'!F282,'Adjusted jurisdiction data'!F357,'Adjusted jurisdiction data'!F432,'Adjusted jurisdiction data'!F507,'Adjusted jurisdiction data'!F582)</f>
        <v>560.61</v>
      </c>
      <c r="G53" s="84">
        <f>SUM('Adjusted jurisdiction data'!G57,'Adjusted jurisdiction data'!G132,'Adjusted jurisdiction data'!G207,'Adjusted jurisdiction data'!G282,'Adjusted jurisdiction data'!G357,'Adjusted jurisdiction data'!G432,'Adjusted jurisdiction data'!G507,'Adjusted jurisdiction data'!G582)</f>
        <v>539.69000000000005</v>
      </c>
      <c r="H53" s="173"/>
      <c r="I53" s="142" t="s">
        <v>393</v>
      </c>
      <c r="J53" s="22" t="s">
        <v>394</v>
      </c>
      <c r="K53" s="84">
        <f>SUM('Adjusted jurisdiction data'!K57,'Adjusted jurisdiction data'!K132,'Adjusted jurisdiction data'!K207,'Adjusted jurisdiction data'!K282,'Adjusted jurisdiction data'!K357,'Adjusted jurisdiction data'!K432,'Adjusted jurisdiction data'!K507,'Adjusted jurisdiction data'!K582)</f>
        <v>5045354.0175812719</v>
      </c>
      <c r="L53" s="84">
        <f>SUM('Adjusted jurisdiction data'!L57,'Adjusted jurisdiction data'!L132,'Adjusted jurisdiction data'!L207,'Adjusted jurisdiction data'!L282,'Adjusted jurisdiction data'!L357,'Adjusted jurisdiction data'!L432,'Adjusted jurisdiction data'!L507,'Adjusted jurisdiction data'!L582)</f>
        <v>6556006.0216293046</v>
      </c>
      <c r="M53" s="84">
        <f>SUM('Adjusted jurisdiction data'!M57,'Adjusted jurisdiction data'!M132,'Adjusted jurisdiction data'!M207,'Adjusted jurisdiction data'!M282,'Adjusted jurisdiction data'!M357,'Adjusted jurisdiction data'!M432,'Adjusted jurisdiction data'!M507,'Adjusted jurisdiction data'!M582)</f>
        <v>6610719.1804421162</v>
      </c>
      <c r="N53" s="603">
        <f t="shared" si="1"/>
        <v>13166725.202071421</v>
      </c>
    </row>
    <row r="54" spans="1:14" ht="15.75">
      <c r="A54" s="65"/>
      <c r="B54" s="207"/>
      <c r="C54" s="53" t="s">
        <v>57</v>
      </c>
      <c r="D54" s="52" t="s">
        <v>162</v>
      </c>
      <c r="E54" s="84">
        <f>SUM('Adjusted jurisdiction data'!E58,'Adjusted jurisdiction data'!E133,'Adjusted jurisdiction data'!E208,'Adjusted jurisdiction data'!E283,'Adjusted jurisdiction data'!E358,'Adjusted jurisdiction data'!E433,'Adjusted jurisdiction data'!E508,'Adjusted jurisdiction data'!E583)</f>
        <v>127.236</v>
      </c>
      <c r="F54" s="84">
        <f>SUM('Adjusted jurisdiction data'!F58,'Adjusted jurisdiction data'!F133,'Adjusted jurisdiction data'!F208,'Adjusted jurisdiction data'!F283,'Adjusted jurisdiction data'!F358,'Adjusted jurisdiction data'!F433,'Adjusted jurisdiction data'!F508,'Adjusted jurisdiction data'!F583)</f>
        <v>204.73099999999999</v>
      </c>
      <c r="G54" s="84">
        <f>SUM('Adjusted jurisdiction data'!G58,'Adjusted jurisdiction data'!G133,'Adjusted jurisdiction data'!G208,'Adjusted jurisdiction data'!G283,'Adjusted jurisdiction data'!G358,'Adjusted jurisdiction data'!G433,'Adjusted jurisdiction data'!G508,'Adjusted jurisdiction data'!G583)</f>
        <v>134.67750000000001</v>
      </c>
      <c r="H54" s="173"/>
      <c r="I54" s="142" t="s">
        <v>395</v>
      </c>
      <c r="J54" s="22" t="s">
        <v>396</v>
      </c>
      <c r="K54" s="84">
        <f>SUM('Adjusted jurisdiction data'!K58,'Adjusted jurisdiction data'!K133,'Adjusted jurisdiction data'!K208,'Adjusted jurisdiction data'!K283,'Adjusted jurisdiction data'!K358,'Adjusted jurisdiction data'!K433,'Adjusted jurisdiction data'!K508,'Adjusted jurisdiction data'!K583)</f>
        <v>0</v>
      </c>
      <c r="L54" s="84">
        <f>SUM('Adjusted jurisdiction data'!L58,'Adjusted jurisdiction data'!L133,'Adjusted jurisdiction data'!L208,'Adjusted jurisdiction data'!L283,'Adjusted jurisdiction data'!L358,'Adjusted jurisdiction data'!L433,'Adjusted jurisdiction data'!L508,'Adjusted jurisdiction data'!L583)</f>
        <v>0</v>
      </c>
      <c r="M54" s="84">
        <f>SUM('Adjusted jurisdiction data'!M58,'Adjusted jurisdiction data'!M133,'Adjusted jurisdiction data'!M208,'Adjusted jurisdiction data'!M283,'Adjusted jurisdiction data'!M358,'Adjusted jurisdiction data'!M433,'Adjusted jurisdiction data'!M508,'Adjusted jurisdiction data'!M583)</f>
        <v>0</v>
      </c>
      <c r="N54" s="603">
        <f t="shared" si="1"/>
        <v>0</v>
      </c>
    </row>
    <row r="55" spans="1:14">
      <c r="A55" s="65"/>
      <c r="B55" s="207"/>
      <c r="C55" s="53" t="s">
        <v>120</v>
      </c>
      <c r="D55" s="52" t="s">
        <v>119</v>
      </c>
      <c r="E55" s="84">
        <f>SUM('Adjusted jurisdiction data'!E59,'Adjusted jurisdiction data'!E134,'Adjusted jurisdiction data'!E209,'Adjusted jurisdiction data'!E284,'Adjusted jurisdiction data'!E359,'Adjusted jurisdiction data'!E434,'Adjusted jurisdiction data'!E509,'Adjusted jurisdiction data'!E584)</f>
        <v>0</v>
      </c>
      <c r="F55" s="84">
        <f>SUM('Adjusted jurisdiction data'!F59,'Adjusted jurisdiction data'!F134,'Adjusted jurisdiction data'!F209,'Adjusted jurisdiction data'!F284,'Adjusted jurisdiction data'!F359,'Adjusted jurisdiction data'!F434,'Adjusted jurisdiction data'!F509,'Adjusted jurisdiction data'!F584)</f>
        <v>0</v>
      </c>
      <c r="G55" s="84">
        <f>SUM('Adjusted jurisdiction data'!G59,'Adjusted jurisdiction data'!G134,'Adjusted jurisdiction data'!G209,'Adjusted jurisdiction data'!G284,'Adjusted jurisdiction data'!G359,'Adjusted jurisdiction data'!G434,'Adjusted jurisdiction data'!G509,'Adjusted jurisdiction data'!G584)</f>
        <v>0</v>
      </c>
      <c r="H55" s="173"/>
      <c r="I55" s="76"/>
      <c r="J55" s="77" t="s">
        <v>413</v>
      </c>
      <c r="K55" s="78"/>
      <c r="L55" s="78"/>
      <c r="M55" s="79"/>
      <c r="N55" s="79"/>
    </row>
    <row r="56" spans="1:14" ht="15.75">
      <c r="A56" s="65"/>
      <c r="B56" s="207"/>
      <c r="C56" s="53" t="s">
        <v>122</v>
      </c>
      <c r="D56" s="52" t="s">
        <v>121</v>
      </c>
      <c r="E56" s="84">
        <f>SUM('Adjusted jurisdiction data'!E60,'Adjusted jurisdiction data'!E135,'Adjusted jurisdiction data'!E210,'Adjusted jurisdiction data'!E285,'Adjusted jurisdiction data'!E360,'Adjusted jurisdiction data'!E435,'Adjusted jurisdiction data'!E510,'Adjusted jurisdiction data'!E585)</f>
        <v>0</v>
      </c>
      <c r="F56" s="84">
        <f>SUM('Adjusted jurisdiction data'!F60,'Adjusted jurisdiction data'!F135,'Adjusted jurisdiction data'!F210,'Adjusted jurisdiction data'!F285,'Adjusted jurisdiction data'!F360,'Adjusted jurisdiction data'!F435,'Adjusted jurisdiction data'!F510,'Adjusted jurisdiction data'!F585)</f>
        <v>0</v>
      </c>
      <c r="G56" s="84">
        <f>SUM('Adjusted jurisdiction data'!G60,'Adjusted jurisdiction data'!G135,'Adjusted jurisdiction data'!G210,'Adjusted jurisdiction data'!G285,'Adjusted jurisdiction data'!G360,'Adjusted jurisdiction data'!G435,'Adjusted jurisdiction data'!G510,'Adjusted jurisdiction data'!G585)</f>
        <v>0</v>
      </c>
      <c r="H56" s="173"/>
      <c r="I56" s="62">
        <v>1</v>
      </c>
      <c r="J56" s="80" t="s">
        <v>397</v>
      </c>
      <c r="K56" s="84">
        <f>SUM('Adjusted jurisdiction data'!K60,'Adjusted jurisdiction data'!K135,'Adjusted jurisdiction data'!K210,'Adjusted jurisdiction data'!K285,'Adjusted jurisdiction data'!K360,'Adjusted jurisdiction data'!K435,'Adjusted jurisdiction data'!K510,'Adjusted jurisdiction data'!K585)</f>
        <v>404.86</v>
      </c>
      <c r="L56" s="84">
        <f>SUM('Adjusted jurisdiction data'!L60,'Adjusted jurisdiction data'!L135,'Adjusted jurisdiction data'!L210,'Adjusted jurisdiction data'!L285,'Adjusted jurisdiction data'!L360,'Adjusted jurisdiction data'!L435,'Adjusted jurisdiction data'!L510,'Adjusted jurisdiction data'!L585)</f>
        <v>239.16399999999999</v>
      </c>
      <c r="M56" s="84">
        <f>SUM('Adjusted jurisdiction data'!M60,'Adjusted jurisdiction data'!M135,'Adjusted jurisdiction data'!M210,'Adjusted jurisdiction data'!M285,'Adjusted jurisdiction data'!M360,'Adjusted jurisdiction data'!M435,'Adjusted jurisdiction data'!M510,'Adjusted jurisdiction data'!M585)</f>
        <v>309.28999999999996</v>
      </c>
      <c r="N56" s="603">
        <f t="shared" si="1"/>
        <v>548.45399999999995</v>
      </c>
    </row>
    <row r="57" spans="1:14" ht="15.75">
      <c r="A57" s="65"/>
      <c r="B57" s="207"/>
      <c r="C57" s="53" t="s">
        <v>124</v>
      </c>
      <c r="D57" s="52" t="s">
        <v>123</v>
      </c>
      <c r="E57" s="84">
        <f>SUM('Adjusted jurisdiction data'!E61,'Adjusted jurisdiction data'!E136,'Adjusted jurisdiction data'!E211,'Adjusted jurisdiction data'!E286,'Adjusted jurisdiction data'!E361,'Adjusted jurisdiction data'!E436,'Adjusted jurisdiction data'!E511,'Adjusted jurisdiction data'!E586)</f>
        <v>1.48</v>
      </c>
      <c r="F57" s="84">
        <f>SUM('Adjusted jurisdiction data'!F61,'Adjusted jurisdiction data'!F136,'Adjusted jurisdiction data'!F211,'Adjusted jurisdiction data'!F286,'Adjusted jurisdiction data'!F361,'Adjusted jurisdiction data'!F436,'Adjusted jurisdiction data'!F511,'Adjusted jurisdiction data'!F586)</f>
        <v>0</v>
      </c>
      <c r="G57" s="84">
        <f>SUM('Adjusted jurisdiction data'!G61,'Adjusted jurisdiction data'!G136,'Adjusted jurisdiction data'!G211,'Adjusted jurisdiction data'!G286,'Adjusted jurisdiction data'!G361,'Adjusted jurisdiction data'!G436,'Adjusted jurisdiction data'!G511,'Adjusted jurisdiction data'!G586)</f>
        <v>0</v>
      </c>
      <c r="H57" s="173"/>
      <c r="I57" s="62">
        <v>2</v>
      </c>
      <c r="J57" s="80" t="s">
        <v>398</v>
      </c>
      <c r="K57" s="84">
        <f>SUM('Adjusted jurisdiction data'!K61,'Adjusted jurisdiction data'!K136,'Adjusted jurisdiction data'!K211,'Adjusted jurisdiction data'!K286,'Adjusted jurisdiction data'!K361,'Adjusted jurisdiction data'!K436,'Adjusted jurisdiction data'!K511,'Adjusted jurisdiction data'!K586)</f>
        <v>15477.707999999999</v>
      </c>
      <c r="L57" s="84">
        <f>SUM('Adjusted jurisdiction data'!L61,'Adjusted jurisdiction data'!L136,'Adjusted jurisdiction data'!L211,'Adjusted jurisdiction data'!L286,'Adjusted jurisdiction data'!L361,'Adjusted jurisdiction data'!L436,'Adjusted jurisdiction data'!L511,'Adjusted jurisdiction data'!L586)</f>
        <v>33348.562000000005</v>
      </c>
      <c r="M57" s="84">
        <f>SUM('Adjusted jurisdiction data'!M61,'Adjusted jurisdiction data'!M136,'Adjusted jurisdiction data'!M211,'Adjusted jurisdiction data'!M286,'Adjusted jurisdiction data'!M361,'Adjusted jurisdiction data'!M436,'Adjusted jurisdiction data'!M511,'Adjusted jurisdiction data'!M586)</f>
        <v>41726.283000000003</v>
      </c>
      <c r="N57" s="603">
        <f t="shared" si="1"/>
        <v>75074.845000000001</v>
      </c>
    </row>
    <row r="58" spans="1:14" ht="15.75">
      <c r="A58" s="65"/>
      <c r="B58" s="207"/>
      <c r="C58" s="53" t="s">
        <v>58</v>
      </c>
      <c r="D58" s="52" t="s">
        <v>136</v>
      </c>
      <c r="E58" s="84">
        <f>SUM('Adjusted jurisdiction data'!E62,'Adjusted jurisdiction data'!E137,'Adjusted jurisdiction data'!E212,'Adjusted jurisdiction data'!E287,'Adjusted jurisdiction data'!E362,'Adjusted jurisdiction data'!E437,'Adjusted jurisdiction data'!E512,'Adjusted jurisdiction data'!E587)</f>
        <v>109.7</v>
      </c>
      <c r="F58" s="84">
        <f>SUM('Adjusted jurisdiction data'!F62,'Adjusted jurisdiction data'!F137,'Adjusted jurisdiction data'!F212,'Adjusted jurisdiction data'!F287,'Adjusted jurisdiction data'!F362,'Adjusted jurisdiction data'!F437,'Adjusted jurisdiction data'!F512,'Adjusted jurisdiction data'!F587)</f>
        <v>82.215000000000003</v>
      </c>
      <c r="G58" s="84">
        <f>SUM('Adjusted jurisdiction data'!G62,'Adjusted jurisdiction data'!G137,'Adjusted jurisdiction data'!G212,'Adjusted jurisdiction data'!G287,'Adjusted jurisdiction data'!G362,'Adjusted jurisdiction data'!G437,'Adjusted jurisdiction data'!G512,'Adjusted jurisdiction data'!G587)</f>
        <v>105.58</v>
      </c>
      <c r="H58" s="173"/>
      <c r="I58" s="62">
        <v>3</v>
      </c>
      <c r="J58" s="80" t="s">
        <v>323</v>
      </c>
      <c r="K58" s="84">
        <f>SUM('Adjusted jurisdiction data'!K62,'Adjusted jurisdiction data'!K137,'Adjusted jurisdiction data'!K212,'Adjusted jurisdiction data'!K287,'Adjusted jurisdiction data'!K362,'Adjusted jurisdiction data'!K437,'Adjusted jurisdiction data'!K512,'Adjusted jurisdiction data'!K587)</f>
        <v>7379.0500000000011</v>
      </c>
      <c r="L58" s="84">
        <f>SUM('Adjusted jurisdiction data'!L62,'Adjusted jurisdiction data'!L137,'Adjusted jurisdiction data'!L212,'Adjusted jurisdiction data'!L287,'Adjusted jurisdiction data'!L362,'Adjusted jurisdiction data'!L437,'Adjusted jurisdiction data'!L512,'Adjusted jurisdiction data'!L587)</f>
        <v>7606.518</v>
      </c>
      <c r="M58" s="84">
        <f>SUM('Adjusted jurisdiction data'!M62,'Adjusted jurisdiction data'!M137,'Adjusted jurisdiction data'!M212,'Adjusted jurisdiction data'!M287,'Adjusted jurisdiction data'!M362,'Adjusted jurisdiction data'!M437,'Adjusted jurisdiction data'!M512,'Adjusted jurisdiction data'!M587)</f>
        <v>8371.8060000000005</v>
      </c>
      <c r="N58" s="603">
        <f t="shared" si="1"/>
        <v>15978.324000000001</v>
      </c>
    </row>
    <row r="59" spans="1:14" ht="15.75">
      <c r="A59" s="65"/>
      <c r="B59" s="207"/>
      <c r="C59" s="53" t="s">
        <v>59</v>
      </c>
      <c r="D59" s="52" t="s">
        <v>125</v>
      </c>
      <c r="E59" s="84">
        <f>SUM('Adjusted jurisdiction data'!E63,'Adjusted jurisdiction data'!E138,'Adjusted jurisdiction data'!E213,'Adjusted jurisdiction data'!E288,'Adjusted jurisdiction data'!E363,'Adjusted jurisdiction data'!E438,'Adjusted jurisdiction data'!E513,'Adjusted jurisdiction data'!E588)</f>
        <v>129.63416772877937</v>
      </c>
      <c r="F59" s="84">
        <f>SUM('Adjusted jurisdiction data'!F63,'Adjusted jurisdiction data'!F138,'Adjusted jurisdiction data'!F213,'Adjusted jurisdiction data'!F288,'Adjusted jurisdiction data'!F363,'Adjusted jurisdiction data'!F438,'Adjusted jurisdiction data'!F513,'Adjusted jurisdiction data'!F588)</f>
        <v>316.27641344466679</v>
      </c>
      <c r="G59" s="84">
        <f>SUM('Adjusted jurisdiction data'!G63,'Adjusted jurisdiction data'!G138,'Adjusted jurisdiction data'!G213,'Adjusted jurisdiction data'!G288,'Adjusted jurisdiction data'!G363,'Adjusted jurisdiction data'!G438,'Adjusted jurisdiction data'!G513,'Adjusted jurisdiction data'!G588)</f>
        <v>2778.6468361553243</v>
      </c>
      <c r="H59" s="173"/>
      <c r="I59" s="62">
        <v>4</v>
      </c>
      <c r="J59" s="80" t="s">
        <v>159</v>
      </c>
      <c r="K59" s="84">
        <f>SUM('Adjusted jurisdiction data'!K63,'Adjusted jurisdiction data'!K138,'Adjusted jurisdiction data'!K213,'Adjusted jurisdiction data'!K288,'Adjusted jurisdiction data'!K363,'Adjusted jurisdiction data'!K438,'Adjusted jurisdiction data'!K513,'Adjusted jurisdiction data'!K588)</f>
        <v>274954.85048919317</v>
      </c>
      <c r="L59" s="84">
        <f>SUM('Adjusted jurisdiction data'!L63,'Adjusted jurisdiction data'!L138,'Adjusted jurisdiction data'!L213,'Adjusted jurisdiction data'!L288,'Adjusted jurisdiction data'!L363,'Adjusted jurisdiction data'!L438,'Adjusted jurisdiction data'!L513,'Adjusted jurisdiction data'!L588)</f>
        <v>382779.3956443998</v>
      </c>
      <c r="M59" s="84">
        <f>SUM('Adjusted jurisdiction data'!M63,'Adjusted jurisdiction data'!M138,'Adjusted jurisdiction data'!M213,'Adjusted jurisdiction data'!M288,'Adjusted jurisdiction data'!M363,'Adjusted jurisdiction data'!M438,'Adjusted jurisdiction data'!M513,'Adjusted jurisdiction data'!M588)</f>
        <v>394367.96621542412</v>
      </c>
      <c r="N59" s="603">
        <f t="shared" si="1"/>
        <v>777147.36185982393</v>
      </c>
    </row>
    <row r="60" spans="1:14" ht="25.5">
      <c r="A60" s="65"/>
      <c r="B60" s="207"/>
      <c r="C60" s="53" t="s">
        <v>60</v>
      </c>
      <c r="D60" s="52" t="s">
        <v>163</v>
      </c>
      <c r="E60" s="84">
        <f>SUM('Adjusted jurisdiction data'!E64,'Adjusted jurisdiction data'!E139,'Adjusted jurisdiction data'!E214,'Adjusted jurisdiction data'!E289,'Adjusted jurisdiction data'!E364,'Adjusted jurisdiction data'!E439,'Adjusted jurisdiction data'!E514,'Adjusted jurisdiction data'!E589)</f>
        <v>7234.17</v>
      </c>
      <c r="F60" s="84">
        <f>SUM('Adjusted jurisdiction data'!F64,'Adjusted jurisdiction data'!F139,'Adjusted jurisdiction data'!F214,'Adjusted jurisdiction data'!F289,'Adjusted jurisdiction data'!F364,'Adjusted jurisdiction data'!F439,'Adjusted jurisdiction data'!F514,'Adjusted jurisdiction data'!F589)</f>
        <v>7317.2240000000002</v>
      </c>
      <c r="G60" s="84">
        <f>SUM('Adjusted jurisdiction data'!G64,'Adjusted jurisdiction data'!G139,'Adjusted jurisdiction data'!G214,'Adjusted jurisdiction data'!G289,'Adjusted jurisdiction data'!G364,'Adjusted jurisdiction data'!G439,'Adjusted jurisdiction data'!G514,'Adjusted jurisdiction data'!G589)</f>
        <v>5562.6310000000003</v>
      </c>
      <c r="H60" s="173"/>
      <c r="I60" s="62">
        <v>5</v>
      </c>
      <c r="J60" s="52" t="s">
        <v>399</v>
      </c>
      <c r="K60" s="84">
        <f>SUM('Adjusted jurisdiction data'!K64,'Adjusted jurisdiction data'!K139,'Adjusted jurisdiction data'!K214,'Adjusted jurisdiction data'!K289,'Adjusted jurisdiction data'!K364,'Adjusted jurisdiction data'!K439,'Adjusted jurisdiction data'!K514,'Adjusted jurisdiction data'!K589)</f>
        <v>17811.045189888649</v>
      </c>
      <c r="L60" s="84">
        <f>SUM('Adjusted jurisdiction data'!L64,'Adjusted jurisdiction data'!L139,'Adjusted jurisdiction data'!L214,'Adjusted jurisdiction data'!L289,'Adjusted jurisdiction data'!L364,'Adjusted jurisdiction data'!L439,'Adjusted jurisdiction data'!L514,'Adjusted jurisdiction data'!L589)</f>
        <v>18259.18327974929</v>
      </c>
      <c r="M60" s="84">
        <f>SUM('Adjusted jurisdiction data'!M64,'Adjusted jurisdiction data'!M139,'Adjusted jurisdiction data'!M214,'Adjusted jurisdiction data'!M289,'Adjusted jurisdiction data'!M364,'Adjusted jurisdiction data'!M439,'Adjusted jurisdiction data'!M514,'Adjusted jurisdiction data'!M589)</f>
        <v>20124.081548672559</v>
      </c>
      <c r="N60" s="603">
        <f t="shared" si="1"/>
        <v>38383.264828421845</v>
      </c>
    </row>
    <row r="61" spans="1:14" ht="15.75">
      <c r="A61" s="70"/>
      <c r="B61" s="206"/>
      <c r="C61" s="53" t="s">
        <v>61</v>
      </c>
      <c r="D61" s="52" t="s">
        <v>126</v>
      </c>
      <c r="E61" s="84">
        <f>SUM('Adjusted jurisdiction data'!E65,'Adjusted jurisdiction data'!E140,'Adjusted jurisdiction data'!E215,'Adjusted jurisdiction data'!E290,'Adjusted jurisdiction data'!E365,'Adjusted jurisdiction data'!E440,'Adjusted jurisdiction data'!E515,'Adjusted jurisdiction data'!E590)</f>
        <v>20.68</v>
      </c>
      <c r="F61" s="84">
        <f>SUM('Adjusted jurisdiction data'!F65,'Adjusted jurisdiction data'!F140,'Adjusted jurisdiction data'!F215,'Adjusted jurisdiction data'!F290,'Adjusted jurisdiction data'!F365,'Adjusted jurisdiction data'!F440,'Adjusted jurisdiction data'!F515,'Adjusted jurisdiction data'!F590)</f>
        <v>8.0790000000000006</v>
      </c>
      <c r="G61" s="84">
        <f>SUM('Adjusted jurisdiction data'!G65,'Adjusted jurisdiction data'!G140,'Adjusted jurisdiction data'!G215,'Adjusted jurisdiction data'!G290,'Adjusted jurisdiction data'!G365,'Adjusted jurisdiction data'!G440,'Adjusted jurisdiction data'!G515,'Adjusted jurisdiction data'!G590)</f>
        <v>44.225000000000001</v>
      </c>
      <c r="H61" s="173"/>
      <c r="I61" s="62">
        <v>6</v>
      </c>
      <c r="J61" s="320" t="s">
        <v>559</v>
      </c>
      <c r="K61" s="84">
        <f>SUM('Adjusted jurisdiction data'!K65,'Adjusted jurisdiction data'!K140,'Adjusted jurisdiction data'!K215,'Adjusted jurisdiction data'!K290,'Adjusted jurisdiction data'!K365,'Adjusted jurisdiction data'!K440,'Adjusted jurisdiction data'!K515,'Adjusted jurisdiction data'!K590)</f>
        <v>618110.77</v>
      </c>
      <c r="L61" s="84">
        <f>SUM('Adjusted jurisdiction data'!L65,'Adjusted jurisdiction data'!L140,'Adjusted jurisdiction data'!L215,'Adjusted jurisdiction data'!L290,'Adjusted jurisdiction data'!L365,'Adjusted jurisdiction data'!L440,'Adjusted jurisdiction data'!L515,'Adjusted jurisdiction data'!L590)</f>
        <v>833549.66899999999</v>
      </c>
      <c r="M61" s="84">
        <f>SUM('Adjusted jurisdiction data'!M65,'Adjusted jurisdiction data'!M140,'Adjusted jurisdiction data'!M215,'Adjusted jurisdiction data'!M290,'Adjusted jurisdiction data'!M365,'Adjusted jurisdiction data'!M440,'Adjusted jurisdiction data'!M515,'Adjusted jurisdiction data'!M590)</f>
        <v>707677.28</v>
      </c>
      <c r="N61" s="603">
        <f t="shared" si="1"/>
        <v>1541226.949</v>
      </c>
    </row>
    <row r="62" spans="1:14" ht="15.75">
      <c r="A62" s="64" t="s">
        <v>62</v>
      </c>
      <c r="B62" s="205" t="s">
        <v>164</v>
      </c>
      <c r="C62" s="53" t="s">
        <v>63</v>
      </c>
      <c r="D62" s="52" t="s">
        <v>165</v>
      </c>
      <c r="E62" s="84">
        <f>SUM('Adjusted jurisdiction data'!E66,'Adjusted jurisdiction data'!E141,'Adjusted jurisdiction data'!E216,'Adjusted jurisdiction data'!E291,'Adjusted jurisdiction data'!E366,'Adjusted jurisdiction data'!E441,'Adjusted jurisdiction data'!E516,'Adjusted jurisdiction data'!E591)</f>
        <v>17811.045189888649</v>
      </c>
      <c r="F62" s="84">
        <f>SUM('Adjusted jurisdiction data'!F66,'Adjusted jurisdiction data'!F141,'Adjusted jurisdiction data'!F216,'Adjusted jurisdiction data'!F291,'Adjusted jurisdiction data'!F366,'Adjusted jurisdiction data'!F441,'Adjusted jurisdiction data'!F516,'Adjusted jurisdiction data'!F591)</f>
        <v>18259.18327974929</v>
      </c>
      <c r="G62" s="84">
        <f>SUM('Adjusted jurisdiction data'!G66,'Adjusted jurisdiction data'!G141,'Adjusted jurisdiction data'!G216,'Adjusted jurisdiction data'!G291,'Adjusted jurisdiction data'!G366,'Adjusted jurisdiction data'!G441,'Adjusted jurisdiction data'!G516,'Adjusted jurisdiction data'!G591)</f>
        <v>20124.081548672559</v>
      </c>
      <c r="H62" s="173"/>
      <c r="I62" s="62">
        <v>7</v>
      </c>
      <c r="J62" s="320" t="s">
        <v>560</v>
      </c>
      <c r="K62" s="84">
        <f>SUM('Adjusted jurisdiction data'!K66,'Adjusted jurisdiction data'!K141,'Adjusted jurisdiction data'!K216,'Adjusted jurisdiction data'!K291,'Adjusted jurisdiction data'!K366,'Adjusted jurisdiction data'!K441,'Adjusted jurisdiction data'!K516,'Adjusted jurisdiction data'!K591)</f>
        <v>8661.7350000000006</v>
      </c>
      <c r="L62" s="84">
        <f>SUM('Adjusted jurisdiction data'!L66,'Adjusted jurisdiction data'!L141,'Adjusted jurisdiction data'!L216,'Adjusted jurisdiction data'!L291,'Adjusted jurisdiction data'!L366,'Adjusted jurisdiction data'!L441,'Adjusted jurisdiction data'!L516,'Adjusted jurisdiction data'!L591)</f>
        <v>8919.3439999999991</v>
      </c>
      <c r="M62" s="84">
        <f>SUM('Adjusted jurisdiction data'!M66,'Adjusted jurisdiction data'!M141,'Adjusted jurisdiction data'!M216,'Adjusted jurisdiction data'!M291,'Adjusted jurisdiction data'!M366,'Adjusted jurisdiction data'!M441,'Adjusted jurisdiction data'!M516,'Adjusted jurisdiction data'!M591)</f>
        <v>8789.81</v>
      </c>
      <c r="N62" s="603">
        <f t="shared" si="1"/>
        <v>17709.153999999999</v>
      </c>
    </row>
    <row r="63" spans="1:14" ht="15.75">
      <c r="A63" s="65"/>
      <c r="B63" s="207"/>
      <c r="C63" s="53" t="s">
        <v>64</v>
      </c>
      <c r="D63" s="52" t="s">
        <v>127</v>
      </c>
      <c r="E63" s="84">
        <f>SUM('Adjusted jurisdiction data'!E67,'Adjusted jurisdiction data'!E142,'Adjusted jurisdiction data'!E217,'Adjusted jurisdiction data'!E292,'Adjusted jurisdiction data'!E367,'Adjusted jurisdiction data'!E442,'Adjusted jurisdiction data'!E517,'Adjusted jurisdiction data'!E592)</f>
        <v>618110.77</v>
      </c>
      <c r="F63" s="84">
        <f>SUM('Adjusted jurisdiction data'!F67,'Adjusted jurisdiction data'!F142,'Adjusted jurisdiction data'!F217,'Adjusted jurisdiction data'!F292,'Adjusted jurisdiction data'!F367,'Adjusted jurisdiction data'!F442,'Adjusted jurisdiction data'!F517,'Adjusted jurisdiction data'!F592)</f>
        <v>833549.66899999999</v>
      </c>
      <c r="G63" s="84">
        <f>SUM('Adjusted jurisdiction data'!G67,'Adjusted jurisdiction data'!G142,'Adjusted jurisdiction data'!G217,'Adjusted jurisdiction data'!G292,'Adjusted jurisdiction data'!G367,'Adjusted jurisdiction data'!G442,'Adjusted jurisdiction data'!G517,'Adjusted jurisdiction data'!G592)</f>
        <v>707677.28</v>
      </c>
      <c r="H63" s="173"/>
      <c r="I63" s="62">
        <v>8</v>
      </c>
      <c r="J63" s="80" t="s">
        <v>133</v>
      </c>
      <c r="K63" s="84">
        <f>SUM('Adjusted jurisdiction data'!K67,'Adjusted jurisdiction data'!K142,'Adjusted jurisdiction data'!K217,'Adjusted jurisdiction data'!K292,'Adjusted jurisdiction data'!K367,'Adjusted jurisdiction data'!K442,'Adjusted jurisdiction data'!K517,'Adjusted jurisdiction data'!K592)</f>
        <v>144874.948</v>
      </c>
      <c r="L63" s="84">
        <f>SUM('Adjusted jurisdiction data'!L67,'Adjusted jurisdiction data'!L142,'Adjusted jurisdiction data'!L217,'Adjusted jurisdiction data'!L292,'Adjusted jurisdiction data'!L367,'Adjusted jurisdiction data'!L442,'Adjusted jurisdiction data'!L517,'Adjusted jurisdiction data'!L592)</f>
        <v>193873.50399999999</v>
      </c>
      <c r="M63" s="84">
        <f>SUM('Adjusted jurisdiction data'!M67,'Adjusted jurisdiction data'!M142,'Adjusted jurisdiction data'!M217,'Adjusted jurisdiction data'!M292,'Adjusted jurisdiction data'!M367,'Adjusted jurisdiction data'!M442,'Adjusted jurisdiction data'!M517,'Adjusted jurisdiction data'!M592)</f>
        <v>221537.19199999998</v>
      </c>
      <c r="N63" s="603">
        <f t="shared" si="1"/>
        <v>415410.696</v>
      </c>
    </row>
    <row r="64" spans="1:14">
      <c r="A64" s="65"/>
      <c r="B64" s="207"/>
      <c r="C64" s="53" t="s">
        <v>65</v>
      </c>
      <c r="D64" s="52" t="s">
        <v>166</v>
      </c>
      <c r="E64" s="84">
        <f>SUM('Adjusted jurisdiction data'!E68,'Adjusted jurisdiction data'!E143,'Adjusted jurisdiction data'!E218,'Adjusted jurisdiction data'!E293,'Adjusted jurisdiction data'!E368,'Adjusted jurisdiction data'!E443,'Adjusted jurisdiction data'!E518,'Adjusted jurisdiction data'!E593)</f>
        <v>604.1</v>
      </c>
      <c r="F64" s="84">
        <f>SUM('Adjusted jurisdiction data'!F68,'Adjusted jurisdiction data'!F143,'Adjusted jurisdiction data'!F218,'Adjusted jurisdiction data'!F293,'Adjusted jurisdiction data'!F368,'Adjusted jurisdiction data'!F443,'Adjusted jurisdiction data'!F518,'Adjusted jurisdiction data'!F593)</f>
        <v>1135.8139999999999</v>
      </c>
      <c r="G64" s="84">
        <f>SUM('Adjusted jurisdiction data'!G68,'Adjusted jurisdiction data'!G143,'Adjusted jurisdiction data'!G218,'Adjusted jurisdiction data'!G293,'Adjusted jurisdiction data'!G368,'Adjusted jurisdiction data'!G443,'Adjusted jurisdiction data'!G518,'Adjusted jurisdiction data'!G593)</f>
        <v>1531.6100000000001</v>
      </c>
      <c r="H64" s="174"/>
      <c r="I64" s="194"/>
    </row>
    <row r="65" spans="1:9">
      <c r="A65" s="65"/>
      <c r="B65" s="207"/>
      <c r="C65" s="53" t="s">
        <v>66</v>
      </c>
      <c r="D65" s="52" t="s">
        <v>173</v>
      </c>
      <c r="E65" s="84">
        <f>SUM('Adjusted jurisdiction data'!E69,'Adjusted jurisdiction data'!E144,'Adjusted jurisdiction data'!E219,'Adjusted jurisdiction data'!E294,'Adjusted jurisdiction data'!E369,'Adjusted jurisdiction data'!E444,'Adjusted jurisdiction data'!E519,'Adjusted jurisdiction data'!E594)</f>
        <v>628.18000000000006</v>
      </c>
      <c r="F65" s="84">
        <f>SUM('Adjusted jurisdiction data'!F69,'Adjusted jurisdiction data'!F144,'Adjusted jurisdiction data'!F219,'Adjusted jurisdiction data'!F294,'Adjusted jurisdiction data'!F369,'Adjusted jurisdiction data'!F444,'Adjusted jurisdiction data'!F519,'Adjusted jurisdiction data'!F594)</f>
        <v>2999.9450000000002</v>
      </c>
      <c r="G65" s="84">
        <f>SUM('Adjusted jurisdiction data'!G69,'Adjusted jurisdiction data'!G144,'Adjusted jurisdiction data'!G219,'Adjusted jurisdiction data'!G294,'Adjusted jurisdiction data'!G369,'Adjusted jurisdiction data'!G444,'Adjusted jurisdiction data'!G519,'Adjusted jurisdiction data'!G594)</f>
        <v>2882.14</v>
      </c>
      <c r="H65" s="174"/>
      <c r="I65" s="81"/>
    </row>
    <row r="66" spans="1:9">
      <c r="A66" s="65"/>
      <c r="B66" s="207"/>
      <c r="C66" s="53" t="s">
        <v>67</v>
      </c>
      <c r="D66" s="52" t="s">
        <v>174</v>
      </c>
      <c r="E66" s="84">
        <f>SUM('Adjusted jurisdiction data'!E70,'Adjusted jurisdiction data'!E145,'Adjusted jurisdiction data'!E220,'Adjusted jurisdiction data'!E295,'Adjusted jurisdiction data'!E370,'Adjusted jurisdiction data'!E445,'Adjusted jurisdiction data'!E520,'Adjusted jurisdiction data'!E595)</f>
        <v>23035.724000000002</v>
      </c>
      <c r="F66" s="84">
        <f>SUM('Adjusted jurisdiction data'!F70,'Adjusted jurisdiction data'!F145,'Adjusted jurisdiction data'!F220,'Adjusted jurisdiction data'!F295,'Adjusted jurisdiction data'!F370,'Adjusted jurisdiction data'!F445,'Adjusted jurisdiction data'!F520,'Adjusted jurisdiction data'!F595)</f>
        <v>26061.010000000002</v>
      </c>
      <c r="G66" s="84">
        <f>SUM('Adjusted jurisdiction data'!G70,'Adjusted jurisdiction data'!G145,'Adjusted jurisdiction data'!G220,'Adjusted jurisdiction data'!G295,'Adjusted jurisdiction data'!G370,'Adjusted jurisdiction data'!G445,'Adjusted jurisdiction data'!G520,'Adjusted jurisdiction data'!G595)</f>
        <v>39552.781999999999</v>
      </c>
      <c r="H66" s="174"/>
      <c r="I66" s="81"/>
    </row>
    <row r="67" spans="1:9">
      <c r="A67" s="65"/>
      <c r="B67" s="207"/>
      <c r="C67" s="53" t="s">
        <v>68</v>
      </c>
      <c r="D67" s="52" t="s">
        <v>175</v>
      </c>
      <c r="E67" s="84">
        <f>SUM('Adjusted jurisdiction data'!E71,'Adjusted jurisdiction data'!E146,'Adjusted jurisdiction data'!E221,'Adjusted jurisdiction data'!E296,'Adjusted jurisdiction data'!E371,'Adjusted jurisdiction data'!E446,'Adjusted jurisdiction data'!E521,'Adjusted jurisdiction data'!E596)</f>
        <v>8057.6350000000002</v>
      </c>
      <c r="F67" s="84">
        <f>SUM('Adjusted jurisdiction data'!F71,'Adjusted jurisdiction data'!F146,'Adjusted jurisdiction data'!F221,'Adjusted jurisdiction data'!F296,'Adjusted jurisdiction data'!F371,'Adjusted jurisdiction data'!F446,'Adjusted jurisdiction data'!F521,'Adjusted jurisdiction data'!F596)</f>
        <v>7783.5300000000007</v>
      </c>
      <c r="G67" s="84">
        <f>SUM('Adjusted jurisdiction data'!G71,'Adjusted jurisdiction data'!G146,'Adjusted jurisdiction data'!G221,'Adjusted jurisdiction data'!G296,'Adjusted jurisdiction data'!G371,'Adjusted jurisdiction data'!G446,'Adjusted jurisdiction data'!G521,'Adjusted jurisdiction data'!G596)</f>
        <v>7258.2000000000007</v>
      </c>
      <c r="H67" s="174"/>
      <c r="I67" s="81"/>
    </row>
    <row r="68" spans="1:9">
      <c r="A68" s="65"/>
      <c r="B68" s="207"/>
      <c r="C68" s="53" t="s">
        <v>128</v>
      </c>
      <c r="D68" s="52" t="s">
        <v>167</v>
      </c>
      <c r="E68" s="84">
        <f>SUM('Adjusted jurisdiction data'!E72,'Adjusted jurisdiction data'!E147,'Adjusted jurisdiction data'!E222,'Adjusted jurisdiction data'!E297,'Adjusted jurisdiction data'!E372,'Adjusted jurisdiction data'!E447,'Adjusted jurisdiction data'!E522,'Adjusted jurisdiction data'!E597)</f>
        <v>564066.46</v>
      </c>
      <c r="F68" s="84">
        <f>SUM('Adjusted jurisdiction data'!F72,'Adjusted jurisdiction data'!F147,'Adjusted jurisdiction data'!F222,'Adjusted jurisdiction data'!F297,'Adjusted jurisdiction data'!F372,'Adjusted jurisdiction data'!F447,'Adjusted jurisdiction data'!F522,'Adjusted jurisdiction data'!F597)</f>
        <v>818709.4</v>
      </c>
      <c r="G68" s="84">
        <f>SUM('Adjusted jurisdiction data'!G72,'Adjusted jurisdiction data'!G147,'Adjusted jurisdiction data'!G222,'Adjusted jurisdiction data'!G297,'Adjusted jurisdiction data'!G372,'Adjusted jurisdiction data'!G447,'Adjusted jurisdiction data'!G522,'Adjusted jurisdiction data'!G597)</f>
        <v>834789.98899999994</v>
      </c>
      <c r="H68" s="174"/>
      <c r="I68" s="81"/>
    </row>
    <row r="69" spans="1:9">
      <c r="A69" s="65"/>
      <c r="B69" s="207"/>
      <c r="C69" s="53" t="s">
        <v>69</v>
      </c>
      <c r="D69" s="52" t="s">
        <v>129</v>
      </c>
      <c r="E69" s="84">
        <f>SUM('Adjusted jurisdiction data'!E73,'Adjusted jurisdiction data'!E148,'Adjusted jurisdiction data'!E223,'Adjusted jurisdiction data'!E298,'Adjusted jurisdiction data'!E373,'Adjusted jurisdiction data'!E448,'Adjusted jurisdiction data'!E523,'Adjusted jurisdiction data'!E598)</f>
        <v>166226.8788716236</v>
      </c>
      <c r="F69" s="84">
        <f>SUM('Adjusted jurisdiction data'!F73,'Adjusted jurisdiction data'!F148,'Adjusted jurisdiction data'!F223,'Adjusted jurisdiction data'!F298,'Adjusted jurisdiction data'!F373,'Adjusted jurisdiction data'!F448,'Adjusted jurisdiction data'!F523,'Adjusted jurisdiction data'!F598)</f>
        <v>231208.61027522868</v>
      </c>
      <c r="G69" s="84">
        <f>SUM('Adjusted jurisdiction data'!G73,'Adjusted jurisdiction data'!G148,'Adjusted jurisdiction data'!G223,'Adjusted jurisdiction data'!G298,'Adjusted jurisdiction data'!G373,'Adjusted jurisdiction data'!G448,'Adjusted jurisdiction data'!G523,'Adjusted jurisdiction data'!G598)</f>
        <v>246048.14631739695</v>
      </c>
      <c r="H69" s="174"/>
      <c r="I69" s="81"/>
    </row>
    <row r="70" spans="1:9">
      <c r="A70" s="70"/>
      <c r="B70" s="206"/>
      <c r="C70" s="53" t="s">
        <v>70</v>
      </c>
      <c r="D70" s="52" t="s">
        <v>168</v>
      </c>
      <c r="E70" s="84">
        <f>SUM('Adjusted jurisdiction data'!E74,'Adjusted jurisdiction data'!E149,'Adjusted jurisdiction data'!E224,'Adjusted jurisdiction data'!E299,'Adjusted jurisdiction data'!E374,'Adjusted jurisdiction data'!E449,'Adjusted jurisdiction data'!E524,'Adjusted jurisdiction data'!E599)</f>
        <v>82.84</v>
      </c>
      <c r="F70" s="84">
        <f>SUM('Adjusted jurisdiction data'!F74,'Adjusted jurisdiction data'!F149,'Adjusted jurisdiction data'!F224,'Adjusted jurisdiction data'!F299,'Adjusted jurisdiction data'!F374,'Adjusted jurisdiction data'!F449,'Adjusted jurisdiction data'!F524,'Adjusted jurisdiction data'!F599)</f>
        <v>51.88</v>
      </c>
      <c r="G70" s="84">
        <f>SUM('Adjusted jurisdiction data'!G74,'Adjusted jurisdiction data'!G149,'Adjusted jurisdiction data'!G224,'Adjusted jurisdiction data'!G299,'Adjusted jurisdiction data'!G374,'Adjusted jurisdiction data'!G449,'Adjusted jurisdiction data'!G524,'Adjusted jurisdiction data'!G599)</f>
        <v>44.14</v>
      </c>
      <c r="H70" s="174"/>
      <c r="I70" s="81"/>
    </row>
    <row r="71" spans="1:9">
      <c r="A71" s="64" t="s">
        <v>71</v>
      </c>
      <c r="B71" s="205" t="s">
        <v>169</v>
      </c>
      <c r="C71" s="53" t="s">
        <v>72</v>
      </c>
      <c r="D71" s="52" t="s">
        <v>170</v>
      </c>
      <c r="E71" s="84">
        <f>SUM('Adjusted jurisdiction data'!E75,'Adjusted jurisdiction data'!E150,'Adjusted jurisdiction data'!E225,'Adjusted jurisdiction data'!E300,'Adjusted jurisdiction data'!E375,'Adjusted jurisdiction data'!E450,'Adjusted jurisdiction data'!E525,'Adjusted jurisdiction data'!E600)</f>
        <v>15283.510827481268</v>
      </c>
      <c r="F71" s="84">
        <f>SUM('Adjusted jurisdiction data'!F75,'Adjusted jurisdiction data'!F150,'Adjusted jurisdiction data'!F225,'Adjusted jurisdiction data'!F300,'Adjusted jurisdiction data'!F375,'Adjusted jurisdiction data'!F450,'Adjusted jurisdiction data'!F525,'Adjusted jurisdiction data'!F600)</f>
        <v>27783.3130203121</v>
      </c>
      <c r="G71" s="84">
        <f>SUM('Adjusted jurisdiction data'!G75,'Adjusted jurisdiction data'!G150,'Adjusted jurisdiction data'!G225,'Adjusted jurisdiction data'!G300,'Adjusted jurisdiction data'!G375,'Adjusted jurisdiction data'!G450,'Adjusted jurisdiction data'!G525,'Adjusted jurisdiction data'!G600)</f>
        <v>27742.215570738412</v>
      </c>
      <c r="H71" s="174"/>
      <c r="I71" s="81"/>
    </row>
    <row r="72" spans="1:9">
      <c r="A72" s="65"/>
      <c r="B72" s="207"/>
      <c r="C72" s="53" t="s">
        <v>73</v>
      </c>
      <c r="D72" s="52" t="s">
        <v>130</v>
      </c>
      <c r="E72" s="84">
        <f>SUM('Adjusted jurisdiction data'!E76,'Adjusted jurisdiction data'!E151,'Adjusted jurisdiction data'!E226,'Adjusted jurisdiction data'!E301,'Adjusted jurisdiction data'!E376,'Adjusted jurisdiction data'!E451,'Adjusted jurisdiction data'!E526,'Adjusted jurisdiction data'!E601)</f>
        <v>6023.2756232254296</v>
      </c>
      <c r="F72" s="84">
        <f>SUM('Adjusted jurisdiction data'!F76,'Adjusted jurisdiction data'!F151,'Adjusted jurisdiction data'!F226,'Adjusted jurisdiction data'!F301,'Adjusted jurisdiction data'!F376,'Adjusted jurisdiction data'!F451,'Adjusted jurisdiction data'!F526,'Adjusted jurisdiction data'!F601)</f>
        <v>6592.3691634231491</v>
      </c>
      <c r="G72" s="84">
        <f>SUM('Adjusted jurisdiction data'!G76,'Adjusted jurisdiction data'!G151,'Adjusted jurisdiction data'!G226,'Adjusted jurisdiction data'!G301,'Adjusted jurisdiction data'!G376,'Adjusted jurisdiction data'!G451,'Adjusted jurisdiction data'!G526,'Adjusted jurisdiction data'!G601)</f>
        <v>6919.5119159734259</v>
      </c>
      <c r="H72" s="174"/>
      <c r="I72" s="81"/>
    </row>
    <row r="73" spans="1:9">
      <c r="A73" s="70"/>
      <c r="B73" s="206"/>
      <c r="C73" s="53" t="s">
        <v>74</v>
      </c>
      <c r="D73" s="52" t="s">
        <v>131</v>
      </c>
      <c r="E73" s="84">
        <f>SUM('Adjusted jurisdiction data'!E77,'Adjusted jurisdiction data'!E152,'Adjusted jurisdiction data'!E227,'Adjusted jurisdiction data'!E302,'Adjusted jurisdiction data'!E377,'Adjusted jurisdiction data'!E452,'Adjusted jurisdiction data'!E527,'Adjusted jurisdiction data'!E602)</f>
        <v>785.07933333333335</v>
      </c>
      <c r="F73" s="84">
        <f>SUM('Adjusted jurisdiction data'!F77,'Adjusted jurisdiction data'!F152,'Adjusted jurisdiction data'!F227,'Adjusted jurisdiction data'!F302,'Adjusted jurisdiction data'!F377,'Adjusted jurisdiction data'!F452,'Adjusted jurisdiction data'!F527,'Adjusted jurisdiction data'!F602)</f>
        <v>754.87866666666662</v>
      </c>
      <c r="G73" s="84">
        <f>SUM('Adjusted jurisdiction data'!G77,'Adjusted jurisdiction data'!G152,'Adjusted jurisdiction data'!G227,'Adjusted jurisdiction data'!G302,'Adjusted jurisdiction data'!G377,'Adjusted jurisdiction data'!G452,'Adjusted jurisdiction data'!G527,'Adjusted jurisdiction data'!G602)</f>
        <v>886.06066666666675</v>
      </c>
      <c r="H73" s="174"/>
      <c r="I73" s="81"/>
    </row>
    <row r="74" spans="1:9" ht="38.25">
      <c r="A74" s="64" t="s">
        <v>75</v>
      </c>
      <c r="B74" s="205" t="s">
        <v>76</v>
      </c>
      <c r="C74" s="53" t="s">
        <v>77</v>
      </c>
      <c r="D74" s="52" t="s">
        <v>171</v>
      </c>
      <c r="E74" s="84">
        <f>SUM('Adjusted jurisdiction data'!E78,'Adjusted jurisdiction data'!E153,'Adjusted jurisdiction data'!E228,'Adjusted jurisdiction data'!E303,'Adjusted jurisdiction data'!E378,'Adjusted jurisdiction data'!E453,'Adjusted jurisdiction data'!E528,'Adjusted jurisdiction data'!E603)</f>
        <v>1902.7700000000002</v>
      </c>
      <c r="F74" s="84">
        <f>SUM('Adjusted jurisdiction data'!F78,'Adjusted jurisdiction data'!F153,'Adjusted jurisdiction data'!F228,'Adjusted jurisdiction data'!F303,'Adjusted jurisdiction data'!F378,'Adjusted jurisdiction data'!F453,'Adjusted jurisdiction data'!F528,'Adjusted jurisdiction data'!F603)</f>
        <v>2713.8249999999998</v>
      </c>
      <c r="G74" s="84">
        <f>SUM('Adjusted jurisdiction data'!G78,'Adjusted jurisdiction data'!G153,'Adjusted jurisdiction data'!G228,'Adjusted jurisdiction data'!G303,'Adjusted jurisdiction data'!G378,'Adjusted jurisdiction data'!G453,'Adjusted jurisdiction data'!G528,'Adjusted jurisdiction data'!G603)</f>
        <v>2809.2750000000001</v>
      </c>
      <c r="H74" s="174"/>
      <c r="I74" s="81"/>
    </row>
    <row r="75" spans="1:9">
      <c r="A75" s="65"/>
      <c r="B75" s="207"/>
      <c r="C75" s="53" t="s">
        <v>78</v>
      </c>
      <c r="D75" s="52" t="s">
        <v>132</v>
      </c>
      <c r="E75" s="84">
        <f>SUM('Adjusted jurisdiction data'!E79,'Adjusted jurisdiction data'!E154,'Adjusted jurisdiction data'!E229,'Adjusted jurisdiction data'!E304,'Adjusted jurisdiction data'!E379,'Adjusted jurisdiction data'!E454,'Adjusted jurisdiction data'!E529,'Adjusted jurisdiction data'!E604)</f>
        <v>639.78000000000009</v>
      </c>
      <c r="F75" s="84">
        <f>SUM('Adjusted jurisdiction data'!F79,'Adjusted jurisdiction data'!F154,'Adjusted jurisdiction data'!F229,'Adjusted jurisdiction data'!F304,'Adjusted jurisdiction data'!F379,'Adjusted jurisdiction data'!F454,'Adjusted jurisdiction data'!F529,'Adjusted jurisdiction data'!F604)</f>
        <v>793.01499999999987</v>
      </c>
      <c r="G75" s="84">
        <f>SUM('Adjusted jurisdiction data'!G79,'Adjusted jurisdiction data'!G154,'Adjusted jurisdiction data'!G229,'Adjusted jurisdiction data'!G304,'Adjusted jurisdiction data'!G379,'Adjusted jurisdiction data'!G454,'Adjusted jurisdiction data'!G529,'Adjusted jurisdiction data'!G604)</f>
        <v>698.70999999999992</v>
      </c>
      <c r="H75" s="174"/>
      <c r="I75" s="81"/>
    </row>
    <row r="76" spans="1:9">
      <c r="A76" s="65"/>
      <c r="B76" s="207"/>
      <c r="C76" s="53" t="s">
        <v>134</v>
      </c>
      <c r="D76" s="52" t="s">
        <v>133</v>
      </c>
      <c r="E76" s="84">
        <f>SUM('Adjusted jurisdiction data'!E80,'Adjusted jurisdiction data'!E155,'Adjusted jurisdiction data'!E230,'Adjusted jurisdiction data'!E305,'Adjusted jurisdiction data'!E380,'Adjusted jurisdiction data'!E455,'Adjusted jurisdiction data'!E530,'Adjusted jurisdiction data'!E605)</f>
        <v>144874.948</v>
      </c>
      <c r="F76" s="84">
        <f>SUM('Adjusted jurisdiction data'!F80,'Adjusted jurisdiction data'!F155,'Adjusted jurisdiction data'!F230,'Adjusted jurisdiction data'!F305,'Adjusted jurisdiction data'!F380,'Adjusted jurisdiction data'!F455,'Adjusted jurisdiction data'!F530,'Adjusted jurisdiction data'!F605)</f>
        <v>193873.50399999999</v>
      </c>
      <c r="G76" s="84">
        <f>SUM('Adjusted jurisdiction data'!G80,'Adjusted jurisdiction data'!G155,'Adjusted jurisdiction data'!G230,'Adjusted jurisdiction data'!G305,'Adjusted jurisdiction data'!G380,'Adjusted jurisdiction data'!G455,'Adjusted jurisdiction data'!G530,'Adjusted jurisdiction data'!G605)</f>
        <v>221537.19199999998</v>
      </c>
      <c r="H76" s="174"/>
      <c r="I76" s="81"/>
    </row>
    <row r="77" spans="1:9">
      <c r="A77" s="70"/>
      <c r="B77" s="206"/>
      <c r="C77" s="53" t="s">
        <v>172</v>
      </c>
      <c r="D77" s="52" t="s">
        <v>135</v>
      </c>
      <c r="E77" s="84">
        <f>SUM('Adjusted jurisdiction data'!E81,'Adjusted jurisdiction data'!E156,'Adjusted jurisdiction data'!E231,'Adjusted jurisdiction data'!E306,'Adjusted jurisdiction data'!E381,'Adjusted jurisdiction data'!E456,'Adjusted jurisdiction data'!E531,'Adjusted jurisdiction data'!E606)</f>
        <v>45</v>
      </c>
      <c r="F77" s="84">
        <f>SUM('Adjusted jurisdiction data'!F81,'Adjusted jurisdiction data'!F156,'Adjusted jurisdiction data'!F231,'Adjusted jurisdiction data'!F306,'Adjusted jurisdiction data'!F381,'Adjusted jurisdiction data'!F456,'Adjusted jurisdiction data'!F531,'Adjusted jurisdiction data'!F606)</f>
        <v>927.7</v>
      </c>
      <c r="G77" s="84">
        <f>SUM('Adjusted jurisdiction data'!G81,'Adjusted jurisdiction data'!G156,'Adjusted jurisdiction data'!G231,'Adjusted jurisdiction data'!G306,'Adjusted jurisdiction data'!G381,'Adjusted jurisdiction data'!G456,'Adjusted jurisdiction data'!G531,'Adjusted jurisdiction data'!G606)</f>
        <v>909.15</v>
      </c>
      <c r="H77" s="174"/>
      <c r="I77" s="81"/>
    </row>
    <row r="78" spans="1:9">
      <c r="H78" s="150"/>
      <c r="I78" s="81"/>
    </row>
  </sheetData>
  <mergeCells count="5">
    <mergeCell ref="A4:D4"/>
    <mergeCell ref="E4:G4"/>
    <mergeCell ref="I4:J4"/>
    <mergeCell ref="B36:B37"/>
    <mergeCell ref="K4:N4"/>
  </mergeCell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sheetPr>
    <tabColor rgb="FFFF0000"/>
  </sheetPr>
  <dimension ref="A1:AA94"/>
  <sheetViews>
    <sheetView showGridLines="0" zoomScale="80" zoomScaleNormal="80" workbookViewId="0">
      <pane ySplit="7" topLeftCell="A8" activePane="bottomLeft" state="frozen"/>
      <selection pane="bottomLeft" activeCell="A8" sqref="A8"/>
    </sheetView>
  </sheetViews>
  <sheetFormatPr defaultColWidth="9.140625" defaultRowHeight="12.75"/>
  <cols>
    <col min="1" max="1" width="5.7109375" style="40" customWidth="1"/>
    <col min="2" max="2" width="97.5703125" style="40" customWidth="1"/>
    <col min="3" max="3" width="11.28515625" style="40" customWidth="1"/>
    <col min="4" max="4" width="10.85546875" style="81" customWidth="1"/>
    <col min="5" max="5" width="10.7109375" style="81" customWidth="1"/>
    <col min="6" max="6" width="10.85546875" style="81" customWidth="1"/>
    <col min="7" max="7" width="9" style="81" customWidth="1"/>
    <col min="8" max="8" width="9.140625" style="40"/>
    <col min="9" max="9" width="25" style="40" customWidth="1"/>
    <col min="10" max="10" width="9.140625" style="40"/>
    <col min="11" max="11" width="91.5703125" style="40" customWidth="1"/>
    <col min="12" max="12" width="10.28515625" style="40" customWidth="1"/>
    <col min="13" max="13" width="11.42578125" style="40" customWidth="1"/>
    <col min="14" max="14" width="11" style="40" customWidth="1"/>
    <col min="15" max="15" width="9" style="81" customWidth="1"/>
    <col min="16" max="16" width="9.7109375" style="40" bestFit="1" customWidth="1"/>
    <col min="17" max="17" width="69.140625" style="40" customWidth="1"/>
    <col min="18" max="20" width="13.140625" style="40" bestFit="1" customWidth="1"/>
    <col min="21" max="16384" width="9.140625" style="40"/>
  </cols>
  <sheetData>
    <row r="1" spans="1:27" s="24" customFormat="1" ht="21">
      <c r="A1" s="23" t="s">
        <v>418</v>
      </c>
      <c r="F1" s="25"/>
      <c r="G1" s="25"/>
      <c r="H1" s="25"/>
      <c r="I1" s="25"/>
      <c r="J1" s="25"/>
      <c r="K1" s="26"/>
      <c r="L1" s="27"/>
      <c r="M1" s="27"/>
      <c r="N1" s="27"/>
      <c r="O1" s="27"/>
      <c r="P1" s="26"/>
      <c r="Q1" s="27"/>
      <c r="Y1" s="25"/>
      <c r="Z1" s="28"/>
      <c r="AA1" s="28"/>
    </row>
    <row r="2" spans="1:27" s="30" customFormat="1" ht="15.75">
      <c r="A2" s="29" t="s">
        <v>419</v>
      </c>
      <c r="C2" s="282" t="s">
        <v>403</v>
      </c>
      <c r="D2" s="228"/>
      <c r="E2" s="226" t="s">
        <v>519</v>
      </c>
      <c r="I2" s="31"/>
      <c r="J2" s="32"/>
      <c r="K2" s="33"/>
      <c r="L2" s="34"/>
      <c r="M2" s="31"/>
      <c r="O2" s="32"/>
      <c r="P2" s="33"/>
      <c r="R2" s="34"/>
      <c r="S2" s="34"/>
      <c r="T2" s="34"/>
      <c r="U2" s="34"/>
      <c r="Y2" s="32"/>
    </row>
    <row r="3" spans="1:27" s="259" customFormat="1">
      <c r="B3" s="260"/>
      <c r="D3" s="253"/>
      <c r="E3" s="226" t="s">
        <v>520</v>
      </c>
      <c r="J3" s="32"/>
      <c r="K3" s="261"/>
      <c r="O3" s="32"/>
      <c r="P3" s="261"/>
      <c r="Y3" s="32"/>
    </row>
    <row r="4" spans="1:27" s="259" customFormat="1">
      <c r="D4" s="251"/>
      <c r="E4" s="226" t="s">
        <v>525</v>
      </c>
      <c r="J4" s="32"/>
      <c r="K4" s="261"/>
      <c r="L4" s="35"/>
      <c r="O4" s="32"/>
      <c r="P4" s="261"/>
      <c r="R4" s="35"/>
      <c r="S4" s="35"/>
      <c r="T4" s="35"/>
      <c r="U4" s="35"/>
      <c r="Y4" s="32"/>
    </row>
    <row r="5" spans="1:27" s="259" customFormat="1">
      <c r="D5" s="280"/>
      <c r="E5" s="219" t="s">
        <v>707</v>
      </c>
      <c r="J5" s="32"/>
      <c r="K5" s="261"/>
      <c r="L5" s="35"/>
      <c r="O5" s="32"/>
      <c r="P5" s="261"/>
      <c r="R5" s="35"/>
      <c r="S5" s="35"/>
      <c r="T5" s="35"/>
      <c r="U5" s="35"/>
      <c r="Y5" s="32"/>
    </row>
    <row r="6" spans="1:27" ht="18.75" customHeight="1">
      <c r="A6" s="37" t="s">
        <v>420</v>
      </c>
      <c r="B6" s="38"/>
      <c r="C6" s="283"/>
      <c r="D6" s="653" t="s">
        <v>404</v>
      </c>
      <c r="E6" s="654"/>
      <c r="F6" s="655"/>
      <c r="G6" s="39"/>
      <c r="H6" s="656" t="s">
        <v>405</v>
      </c>
      <c r="I6" s="650"/>
      <c r="J6" s="650"/>
      <c r="K6" s="648"/>
      <c r="L6" s="657" t="s">
        <v>404</v>
      </c>
      <c r="M6" s="658"/>
      <c r="N6" s="659"/>
      <c r="O6" s="39"/>
      <c r="P6" s="647" t="s">
        <v>406</v>
      </c>
      <c r="Q6" s="648"/>
      <c r="R6" s="649" t="s">
        <v>404</v>
      </c>
      <c r="S6" s="650"/>
      <c r="T6" s="648"/>
    </row>
    <row r="7" spans="1:27" ht="25.5">
      <c r="A7" s="41" t="s">
        <v>0</v>
      </c>
      <c r="B7" s="42" t="s">
        <v>1</v>
      </c>
      <c r="C7" s="43" t="s">
        <v>2</v>
      </c>
      <c r="D7" s="44" t="s">
        <v>400</v>
      </c>
      <c r="E7" s="44" t="s">
        <v>401</v>
      </c>
      <c r="F7" s="44" t="s">
        <v>402</v>
      </c>
      <c r="G7" s="45"/>
      <c r="H7" s="46" t="s">
        <v>408</v>
      </c>
      <c r="I7" s="47" t="s">
        <v>414</v>
      </c>
      <c r="J7" s="46" t="s">
        <v>407</v>
      </c>
      <c r="K7" s="47" t="s">
        <v>409</v>
      </c>
      <c r="L7" s="46" t="s">
        <v>400</v>
      </c>
      <c r="M7" s="46" t="s">
        <v>401</v>
      </c>
      <c r="N7" s="46" t="s">
        <v>402</v>
      </c>
      <c r="O7" s="45"/>
      <c r="P7" s="48" t="s">
        <v>0</v>
      </c>
      <c r="Q7" s="49" t="s">
        <v>411</v>
      </c>
      <c r="R7" s="50" t="s">
        <v>400</v>
      </c>
      <c r="S7" s="50" t="s">
        <v>401</v>
      </c>
      <c r="T7" s="50" t="s">
        <v>402</v>
      </c>
    </row>
    <row r="8" spans="1:27">
      <c r="A8" s="51" t="s">
        <v>3</v>
      </c>
      <c r="B8" s="52" t="s">
        <v>79</v>
      </c>
      <c r="C8" s="53" t="s">
        <v>4</v>
      </c>
      <c r="D8" s="149">
        <v>0</v>
      </c>
      <c r="E8" s="149">
        <v>0</v>
      </c>
      <c r="F8" s="149">
        <v>0</v>
      </c>
      <c r="G8" s="173"/>
      <c r="H8" s="54" t="s">
        <v>3</v>
      </c>
      <c r="I8" s="55" t="s">
        <v>137</v>
      </c>
      <c r="J8" s="53" t="s">
        <v>4</v>
      </c>
      <c r="K8" s="52" t="s">
        <v>79</v>
      </c>
      <c r="L8" s="84">
        <f>D8</f>
        <v>0</v>
      </c>
      <c r="M8" s="84">
        <f>E8</f>
        <v>0</v>
      </c>
      <c r="N8" s="84">
        <f>F8</f>
        <v>0</v>
      </c>
      <c r="O8" s="173"/>
      <c r="P8" s="142" t="s">
        <v>324</v>
      </c>
      <c r="Q8" s="21" t="s">
        <v>325</v>
      </c>
      <c r="R8" s="156">
        <f>L73</f>
        <v>107</v>
      </c>
      <c r="S8" s="156">
        <f>M73</f>
        <v>125.25</v>
      </c>
      <c r="T8" s="156">
        <f>N73</f>
        <v>150.35</v>
      </c>
    </row>
    <row r="9" spans="1:27">
      <c r="A9" s="56"/>
      <c r="B9" s="52" t="s">
        <v>139</v>
      </c>
      <c r="C9" s="53" t="s">
        <v>138</v>
      </c>
      <c r="D9" s="149">
        <v>0</v>
      </c>
      <c r="E9" s="149">
        <v>0</v>
      </c>
      <c r="F9" s="149">
        <v>0</v>
      </c>
      <c r="G9" s="173"/>
      <c r="H9" s="57"/>
      <c r="I9" s="58"/>
      <c r="J9" s="53" t="s">
        <v>138</v>
      </c>
      <c r="K9" s="52" t="s">
        <v>139</v>
      </c>
      <c r="L9" s="84">
        <f t="shared" ref="L9:N53" si="0">D9</f>
        <v>0</v>
      </c>
      <c r="M9" s="84">
        <f t="shared" si="0"/>
        <v>0</v>
      </c>
      <c r="N9" s="84">
        <f t="shared" si="0"/>
        <v>0</v>
      </c>
      <c r="O9" s="173"/>
      <c r="P9" s="142" t="s">
        <v>326</v>
      </c>
      <c r="Q9" s="21" t="s">
        <v>327</v>
      </c>
      <c r="R9" s="156">
        <f>L75</f>
        <v>0</v>
      </c>
      <c r="S9" s="156">
        <f>M75</f>
        <v>0</v>
      </c>
      <c r="T9" s="156">
        <f>N75</f>
        <v>0</v>
      </c>
    </row>
    <row r="10" spans="1:27">
      <c r="A10" s="59"/>
      <c r="B10" s="52" t="s">
        <v>80</v>
      </c>
      <c r="C10" s="53" t="s">
        <v>81</v>
      </c>
      <c r="D10" s="149">
        <v>0</v>
      </c>
      <c r="E10" s="149">
        <v>0</v>
      </c>
      <c r="F10" s="149">
        <v>0</v>
      </c>
      <c r="G10" s="173"/>
      <c r="H10" s="60"/>
      <c r="I10" s="61"/>
      <c r="J10" s="53" t="s">
        <v>81</v>
      </c>
      <c r="K10" s="52" t="s">
        <v>80</v>
      </c>
      <c r="L10" s="84">
        <f t="shared" si="0"/>
        <v>0</v>
      </c>
      <c r="M10" s="84">
        <f t="shared" si="0"/>
        <v>0</v>
      </c>
      <c r="N10" s="84">
        <f t="shared" si="0"/>
        <v>0</v>
      </c>
      <c r="O10" s="173"/>
      <c r="P10" s="142" t="s">
        <v>328</v>
      </c>
      <c r="Q10" s="21" t="s">
        <v>130</v>
      </c>
      <c r="R10" s="156">
        <f>L74</f>
        <v>0</v>
      </c>
      <c r="S10" s="156">
        <f>M74</f>
        <v>1.49</v>
      </c>
      <c r="T10" s="156">
        <f>N74</f>
        <v>0.252</v>
      </c>
    </row>
    <row r="11" spans="1:27">
      <c r="A11" s="62" t="s">
        <v>5</v>
      </c>
      <c r="B11" s="52" t="s">
        <v>82</v>
      </c>
      <c r="C11" s="53" t="s">
        <v>7</v>
      </c>
      <c r="D11" s="149">
        <v>8.4000000000000005E-2</v>
      </c>
      <c r="E11" s="149">
        <v>2.5760000000000001</v>
      </c>
      <c r="F11" s="149">
        <v>0.36699999999999999</v>
      </c>
      <c r="G11" s="173"/>
      <c r="H11" s="63" t="s">
        <v>5</v>
      </c>
      <c r="I11" s="52" t="s">
        <v>6</v>
      </c>
      <c r="J11" s="53" t="s">
        <v>7</v>
      </c>
      <c r="K11" s="52" t="s">
        <v>82</v>
      </c>
      <c r="L11" s="84">
        <f t="shared" si="0"/>
        <v>8.4000000000000005E-2</v>
      </c>
      <c r="M11" s="84">
        <f t="shared" si="0"/>
        <v>2.5760000000000001</v>
      </c>
      <c r="N11" s="84">
        <f t="shared" si="0"/>
        <v>0.36699999999999999</v>
      </c>
      <c r="O11" s="173"/>
      <c r="P11" s="142" t="s">
        <v>329</v>
      </c>
      <c r="Q11" s="21" t="s">
        <v>330</v>
      </c>
      <c r="R11" s="156">
        <f>L44</f>
        <v>0.13500000000000001</v>
      </c>
      <c r="S11" s="156">
        <f>M44</f>
        <v>0.13800000000000001</v>
      </c>
      <c r="T11" s="156">
        <f>N44</f>
        <v>0.4</v>
      </c>
    </row>
    <row r="12" spans="1:27">
      <c r="A12" s="59" t="s">
        <v>8</v>
      </c>
      <c r="B12" s="52" t="s">
        <v>83</v>
      </c>
      <c r="C12" s="53" t="s">
        <v>9</v>
      </c>
      <c r="D12" s="149">
        <v>11.22</v>
      </c>
      <c r="E12" s="149">
        <v>3.02</v>
      </c>
      <c r="F12" s="149">
        <v>0.875</v>
      </c>
      <c r="G12" s="173"/>
      <c r="H12" s="63" t="s">
        <v>8</v>
      </c>
      <c r="I12" s="52" t="s">
        <v>140</v>
      </c>
      <c r="J12" s="53" t="s">
        <v>9</v>
      </c>
      <c r="K12" s="52" t="s">
        <v>83</v>
      </c>
      <c r="L12" s="84">
        <f t="shared" si="0"/>
        <v>11.22</v>
      </c>
      <c r="M12" s="84">
        <f t="shared" si="0"/>
        <v>3.02</v>
      </c>
      <c r="N12" s="84">
        <f t="shared" si="0"/>
        <v>0.875</v>
      </c>
      <c r="O12" s="173"/>
      <c r="P12" s="142" t="s">
        <v>331</v>
      </c>
      <c r="Q12" s="21" t="s">
        <v>332</v>
      </c>
      <c r="R12" s="156">
        <f>L46</f>
        <v>0</v>
      </c>
      <c r="S12" s="156">
        <f>M46</f>
        <v>0</v>
      </c>
      <c r="T12" s="156">
        <f>N46</f>
        <v>0</v>
      </c>
    </row>
    <row r="13" spans="1:27">
      <c r="A13" s="51" t="s">
        <v>10</v>
      </c>
      <c r="B13" s="52" t="s">
        <v>84</v>
      </c>
      <c r="C13" s="53" t="s">
        <v>12</v>
      </c>
      <c r="D13" s="149">
        <v>0</v>
      </c>
      <c r="E13" s="149">
        <v>0</v>
      </c>
      <c r="F13" s="149">
        <v>0</v>
      </c>
      <c r="G13" s="173"/>
      <c r="H13" s="64" t="s">
        <v>10</v>
      </c>
      <c r="I13" s="55" t="s">
        <v>11</v>
      </c>
      <c r="J13" s="53" t="s">
        <v>12</v>
      </c>
      <c r="K13" s="52" t="s">
        <v>84</v>
      </c>
      <c r="L13" s="84">
        <f t="shared" si="0"/>
        <v>0</v>
      </c>
      <c r="M13" s="84">
        <f t="shared" si="0"/>
        <v>0</v>
      </c>
      <c r="N13" s="84">
        <f t="shared" si="0"/>
        <v>0</v>
      </c>
      <c r="O13" s="173"/>
      <c r="P13" s="142" t="s">
        <v>333</v>
      </c>
      <c r="Q13" s="21" t="s">
        <v>334</v>
      </c>
      <c r="R13" s="156">
        <f>L43</f>
        <v>0</v>
      </c>
      <c r="S13" s="156">
        <f>M43</f>
        <v>0</v>
      </c>
      <c r="T13" s="156">
        <f>N43</f>
        <v>0</v>
      </c>
    </row>
    <row r="14" spans="1:27">
      <c r="A14" s="56"/>
      <c r="B14" s="52" t="s">
        <v>85</v>
      </c>
      <c r="C14" s="53" t="s">
        <v>13</v>
      </c>
      <c r="D14" s="149">
        <v>0</v>
      </c>
      <c r="E14" s="149">
        <v>0</v>
      </c>
      <c r="F14" s="149">
        <v>0</v>
      </c>
      <c r="G14" s="173"/>
      <c r="H14" s="65"/>
      <c r="I14" s="58"/>
      <c r="J14" s="53" t="s">
        <v>13</v>
      </c>
      <c r="K14" s="52" t="s">
        <v>85</v>
      </c>
      <c r="L14" s="84">
        <f t="shared" si="0"/>
        <v>0</v>
      </c>
      <c r="M14" s="84">
        <f t="shared" si="0"/>
        <v>0</v>
      </c>
      <c r="N14" s="84">
        <f t="shared" si="0"/>
        <v>0</v>
      </c>
      <c r="O14" s="173"/>
      <c r="P14" s="142" t="s">
        <v>335</v>
      </c>
      <c r="Q14" s="21" t="s">
        <v>336</v>
      </c>
      <c r="R14" s="156">
        <f>L9</f>
        <v>0</v>
      </c>
      <c r="S14" s="156">
        <f>M9</f>
        <v>0</v>
      </c>
      <c r="T14" s="156">
        <f>N9</f>
        <v>0</v>
      </c>
    </row>
    <row r="15" spans="1:27">
      <c r="A15" s="56"/>
      <c r="B15" s="52" t="s">
        <v>86</v>
      </c>
      <c r="C15" s="53" t="s">
        <v>14</v>
      </c>
      <c r="D15" s="149">
        <v>21.2</v>
      </c>
      <c r="E15" s="149">
        <v>12.62</v>
      </c>
      <c r="F15" s="149">
        <v>5.23</v>
      </c>
      <c r="G15" s="173"/>
      <c r="H15" s="65"/>
      <c r="I15" s="58"/>
      <c r="J15" s="53" t="s">
        <v>14</v>
      </c>
      <c r="K15" s="52" t="s">
        <v>86</v>
      </c>
      <c r="L15" s="84">
        <f t="shared" si="0"/>
        <v>21.2</v>
      </c>
      <c r="M15" s="84">
        <f t="shared" si="0"/>
        <v>12.62</v>
      </c>
      <c r="N15" s="84">
        <f t="shared" si="0"/>
        <v>5.23</v>
      </c>
      <c r="O15" s="173"/>
      <c r="P15" s="142" t="s">
        <v>337</v>
      </c>
      <c r="Q15" s="21" t="s">
        <v>322</v>
      </c>
      <c r="R15" s="156">
        <f t="shared" ref="R15:T16" si="1">L47</f>
        <v>493.46</v>
      </c>
      <c r="S15" s="156">
        <f t="shared" si="1"/>
        <v>576.54999999999995</v>
      </c>
      <c r="T15" s="156">
        <f t="shared" si="1"/>
        <v>686.39</v>
      </c>
    </row>
    <row r="16" spans="1:27">
      <c r="A16" s="56"/>
      <c r="B16" s="52" t="s">
        <v>87</v>
      </c>
      <c r="C16" s="53" t="s">
        <v>15</v>
      </c>
      <c r="D16" s="149">
        <v>0</v>
      </c>
      <c r="E16" s="149">
        <v>0</v>
      </c>
      <c r="F16" s="149">
        <v>0</v>
      </c>
      <c r="G16" s="173"/>
      <c r="H16" s="65"/>
      <c r="I16" s="58"/>
      <c r="J16" s="53" t="s">
        <v>15</v>
      </c>
      <c r="K16" s="52" t="s">
        <v>87</v>
      </c>
      <c r="L16" s="84">
        <f t="shared" si="0"/>
        <v>0</v>
      </c>
      <c r="M16" s="84">
        <f t="shared" si="0"/>
        <v>0</v>
      </c>
      <c r="N16" s="84">
        <f t="shared" si="0"/>
        <v>0</v>
      </c>
      <c r="O16" s="173"/>
      <c r="P16" s="142" t="s">
        <v>338</v>
      </c>
      <c r="Q16" s="21" t="s">
        <v>339</v>
      </c>
      <c r="R16" s="156">
        <f t="shared" si="1"/>
        <v>419.87</v>
      </c>
      <c r="S16" s="156">
        <f t="shared" si="1"/>
        <v>1077.55</v>
      </c>
      <c r="T16" s="156">
        <f t="shared" si="1"/>
        <v>899.4</v>
      </c>
    </row>
    <row r="17" spans="1:20">
      <c r="A17" s="56"/>
      <c r="B17" s="52" t="s">
        <v>88</v>
      </c>
      <c r="C17" s="53" t="s">
        <v>16</v>
      </c>
      <c r="D17" s="149">
        <v>0</v>
      </c>
      <c r="E17" s="149">
        <v>0</v>
      </c>
      <c r="F17" s="149">
        <v>0</v>
      </c>
      <c r="G17" s="173"/>
      <c r="H17" s="65"/>
      <c r="I17" s="58"/>
      <c r="J17" s="53" t="s">
        <v>16</v>
      </c>
      <c r="K17" s="52" t="s">
        <v>88</v>
      </c>
      <c r="L17" s="84">
        <f t="shared" si="0"/>
        <v>0</v>
      </c>
      <c r="M17" s="84">
        <f t="shared" si="0"/>
        <v>0</v>
      </c>
      <c r="N17" s="84">
        <f t="shared" si="0"/>
        <v>0</v>
      </c>
      <c r="O17" s="173"/>
      <c r="P17" s="142" t="s">
        <v>340</v>
      </c>
      <c r="Q17" s="21" t="s">
        <v>341</v>
      </c>
      <c r="R17" s="156">
        <f>L54</f>
        <v>16</v>
      </c>
      <c r="S17" s="156">
        <f>M54</f>
        <v>0.06</v>
      </c>
      <c r="T17" s="156">
        <f>N54</f>
        <v>18.100000000000001</v>
      </c>
    </row>
    <row r="18" spans="1:20">
      <c r="A18" s="56"/>
      <c r="B18" s="52" t="s">
        <v>89</v>
      </c>
      <c r="C18" s="53" t="s">
        <v>17</v>
      </c>
      <c r="D18" s="149">
        <v>0</v>
      </c>
      <c r="E18" s="149">
        <v>0</v>
      </c>
      <c r="F18" s="149">
        <v>0</v>
      </c>
      <c r="G18" s="173"/>
      <c r="H18" s="65"/>
      <c r="I18" s="58"/>
      <c r="J18" s="53" t="s">
        <v>17</v>
      </c>
      <c r="K18" s="52" t="s">
        <v>89</v>
      </c>
      <c r="L18" s="84">
        <f t="shared" si="0"/>
        <v>0</v>
      </c>
      <c r="M18" s="84">
        <f t="shared" si="0"/>
        <v>0</v>
      </c>
      <c r="N18" s="84">
        <f t="shared" si="0"/>
        <v>0</v>
      </c>
      <c r="O18" s="173"/>
      <c r="P18" s="142" t="s">
        <v>342</v>
      </c>
      <c r="Q18" s="21" t="s">
        <v>343</v>
      </c>
      <c r="R18" s="156">
        <f>L49</f>
        <v>0</v>
      </c>
      <c r="S18" s="156">
        <f>M49</f>
        <v>0</v>
      </c>
      <c r="T18" s="156">
        <f>N49</f>
        <v>0</v>
      </c>
    </row>
    <row r="19" spans="1:20">
      <c r="A19" s="56"/>
      <c r="B19" s="52" t="s">
        <v>90</v>
      </c>
      <c r="C19" s="53" t="s">
        <v>18</v>
      </c>
      <c r="D19" s="149">
        <v>0</v>
      </c>
      <c r="E19" s="149">
        <v>0</v>
      </c>
      <c r="F19" s="149">
        <v>0</v>
      </c>
      <c r="G19" s="173"/>
      <c r="H19" s="65"/>
      <c r="I19" s="58"/>
      <c r="J19" s="53" t="s">
        <v>18</v>
      </c>
      <c r="K19" s="52" t="s">
        <v>90</v>
      </c>
      <c r="L19" s="84">
        <f t="shared" si="0"/>
        <v>0</v>
      </c>
      <c r="M19" s="84">
        <f t="shared" si="0"/>
        <v>0</v>
      </c>
      <c r="N19" s="84">
        <f t="shared" si="0"/>
        <v>0</v>
      </c>
      <c r="O19" s="173"/>
      <c r="P19" s="142" t="s">
        <v>344</v>
      </c>
      <c r="Q19" s="21" t="s">
        <v>345</v>
      </c>
      <c r="R19" s="156">
        <f t="shared" ref="R19:T20" si="2">L38</f>
        <v>33.81</v>
      </c>
      <c r="S19" s="156">
        <f t="shared" si="2"/>
        <v>30.97</v>
      </c>
      <c r="T19" s="156">
        <f t="shared" si="2"/>
        <v>95.84</v>
      </c>
    </row>
    <row r="20" spans="1:20">
      <c r="A20" s="56"/>
      <c r="B20" s="52" t="s">
        <v>141</v>
      </c>
      <c r="C20" s="53" t="s">
        <v>19</v>
      </c>
      <c r="D20" s="149">
        <v>0</v>
      </c>
      <c r="E20" s="149">
        <v>0</v>
      </c>
      <c r="F20" s="149">
        <v>0</v>
      </c>
      <c r="G20" s="173"/>
      <c r="H20" s="65"/>
      <c r="I20" s="58"/>
      <c r="J20" s="53" t="s">
        <v>19</v>
      </c>
      <c r="K20" s="52" t="s">
        <v>141</v>
      </c>
      <c r="L20" s="84">
        <f t="shared" si="0"/>
        <v>0</v>
      </c>
      <c r="M20" s="84">
        <f t="shared" si="0"/>
        <v>0</v>
      </c>
      <c r="N20" s="84">
        <f t="shared" si="0"/>
        <v>0</v>
      </c>
      <c r="O20" s="173"/>
      <c r="P20" s="142" t="s">
        <v>346</v>
      </c>
      <c r="Q20" s="21" t="s">
        <v>347</v>
      </c>
      <c r="R20" s="156">
        <f t="shared" si="2"/>
        <v>3.5999999999999997E-2</v>
      </c>
      <c r="S20" s="156">
        <f t="shared" si="2"/>
        <v>0.46500000000000002</v>
      </c>
      <c r="T20" s="156">
        <f t="shared" si="2"/>
        <v>0.61</v>
      </c>
    </row>
    <row r="21" spans="1:20">
      <c r="A21" s="56"/>
      <c r="B21" s="52" t="s">
        <v>143</v>
      </c>
      <c r="C21" s="53" t="s">
        <v>142</v>
      </c>
      <c r="D21" s="149">
        <v>0</v>
      </c>
      <c r="E21" s="149">
        <v>0</v>
      </c>
      <c r="F21" s="149">
        <v>0</v>
      </c>
      <c r="G21" s="173"/>
      <c r="H21" s="65"/>
      <c r="I21" s="58"/>
      <c r="J21" s="53" t="s">
        <v>142</v>
      </c>
      <c r="K21" s="52" t="s">
        <v>143</v>
      </c>
      <c r="L21" s="84">
        <f t="shared" si="0"/>
        <v>0</v>
      </c>
      <c r="M21" s="84">
        <f t="shared" si="0"/>
        <v>0</v>
      </c>
      <c r="N21" s="84">
        <f t="shared" si="0"/>
        <v>0</v>
      </c>
      <c r="O21" s="173"/>
      <c r="P21" s="142" t="s">
        <v>348</v>
      </c>
      <c r="Q21" s="21" t="s">
        <v>349</v>
      </c>
      <c r="R21" s="156">
        <f>L76</f>
        <v>30.19</v>
      </c>
      <c r="S21" s="156">
        <f>M76</f>
        <v>15.35</v>
      </c>
      <c r="T21" s="156">
        <f>N76</f>
        <v>22.93</v>
      </c>
    </row>
    <row r="22" spans="1:20">
      <c r="A22" s="56"/>
      <c r="B22" s="52" t="s">
        <v>91</v>
      </c>
      <c r="C22" s="53" t="s">
        <v>20</v>
      </c>
      <c r="D22" s="149">
        <v>0</v>
      </c>
      <c r="E22" s="149">
        <v>0</v>
      </c>
      <c r="F22" s="149">
        <v>0</v>
      </c>
      <c r="G22" s="173"/>
      <c r="H22" s="65"/>
      <c r="I22" s="58"/>
      <c r="J22" s="53" t="s">
        <v>20</v>
      </c>
      <c r="K22" s="52" t="s">
        <v>91</v>
      </c>
      <c r="L22" s="84">
        <f t="shared" si="0"/>
        <v>0</v>
      </c>
      <c r="M22" s="84">
        <f t="shared" si="0"/>
        <v>0</v>
      </c>
      <c r="N22" s="84">
        <f t="shared" si="0"/>
        <v>0</v>
      </c>
      <c r="O22" s="173"/>
      <c r="P22" s="142" t="s">
        <v>350</v>
      </c>
      <c r="Q22" s="21" t="s">
        <v>351</v>
      </c>
      <c r="R22" s="156">
        <f>SUM(L79,L34:L35,L37)</f>
        <v>0</v>
      </c>
      <c r="S22" s="156">
        <f t="shared" ref="S22:T22" si="3">SUM(M79,M34:M35,M37)</f>
        <v>0.3</v>
      </c>
      <c r="T22" s="156">
        <f t="shared" si="3"/>
        <v>0</v>
      </c>
    </row>
    <row r="23" spans="1:20">
      <c r="A23" s="56"/>
      <c r="B23" s="52" t="s">
        <v>144</v>
      </c>
      <c r="C23" s="53" t="s">
        <v>21</v>
      </c>
      <c r="D23" s="149">
        <v>0</v>
      </c>
      <c r="E23" s="149">
        <v>0</v>
      </c>
      <c r="F23" s="149">
        <v>0</v>
      </c>
      <c r="G23" s="173"/>
      <c r="H23" s="65"/>
      <c r="I23" s="58"/>
      <c r="J23" s="53" t="s">
        <v>21</v>
      </c>
      <c r="K23" s="52" t="s">
        <v>144</v>
      </c>
      <c r="L23" s="84">
        <f t="shared" si="0"/>
        <v>0</v>
      </c>
      <c r="M23" s="84">
        <f t="shared" si="0"/>
        <v>0</v>
      </c>
      <c r="N23" s="84">
        <f t="shared" si="0"/>
        <v>0</v>
      </c>
      <c r="O23" s="173"/>
      <c r="P23" s="142" t="s">
        <v>352</v>
      </c>
      <c r="Q23" s="21" t="s">
        <v>353</v>
      </c>
      <c r="R23" s="156">
        <f>L77</f>
        <v>19.3</v>
      </c>
      <c r="S23" s="156">
        <f>M77</f>
        <v>15.12</v>
      </c>
      <c r="T23" s="156">
        <f>N77</f>
        <v>17.84</v>
      </c>
    </row>
    <row r="24" spans="1:20">
      <c r="A24" s="56"/>
      <c r="B24" s="52" t="s">
        <v>92</v>
      </c>
      <c r="C24" s="53" t="s">
        <v>22</v>
      </c>
      <c r="D24" s="149">
        <v>0</v>
      </c>
      <c r="E24" s="149">
        <v>0</v>
      </c>
      <c r="F24" s="149">
        <v>0</v>
      </c>
      <c r="G24" s="173"/>
      <c r="H24" s="65"/>
      <c r="I24" s="58"/>
      <c r="J24" s="53" t="s">
        <v>22</v>
      </c>
      <c r="K24" s="52" t="s">
        <v>92</v>
      </c>
      <c r="L24" s="84">
        <f t="shared" si="0"/>
        <v>0</v>
      </c>
      <c r="M24" s="84">
        <f t="shared" si="0"/>
        <v>0</v>
      </c>
      <c r="N24" s="84">
        <f t="shared" si="0"/>
        <v>0</v>
      </c>
      <c r="O24" s="173"/>
      <c r="P24" s="142" t="s">
        <v>354</v>
      </c>
      <c r="Q24" s="21" t="s">
        <v>355</v>
      </c>
      <c r="R24" s="156">
        <f>L8</f>
        <v>0</v>
      </c>
      <c r="S24" s="156">
        <f>M8</f>
        <v>0</v>
      </c>
      <c r="T24" s="156">
        <f>N8</f>
        <v>0</v>
      </c>
    </row>
    <row r="25" spans="1:20">
      <c r="A25" s="56"/>
      <c r="B25" s="52" t="s">
        <v>93</v>
      </c>
      <c r="C25" s="53" t="s">
        <v>23</v>
      </c>
      <c r="D25" s="149">
        <v>46.59</v>
      </c>
      <c r="E25" s="149">
        <v>157.83000000000001</v>
      </c>
      <c r="F25" s="149">
        <v>132.46</v>
      </c>
      <c r="G25" s="173"/>
      <c r="H25" s="65"/>
      <c r="I25" s="58"/>
      <c r="J25" s="53" t="s">
        <v>23</v>
      </c>
      <c r="K25" s="52" t="s">
        <v>93</v>
      </c>
      <c r="L25" s="84">
        <f t="shared" si="0"/>
        <v>46.59</v>
      </c>
      <c r="M25" s="84">
        <f t="shared" si="0"/>
        <v>157.83000000000001</v>
      </c>
      <c r="N25" s="84">
        <f t="shared" si="0"/>
        <v>132.46</v>
      </c>
      <c r="O25" s="173"/>
      <c r="P25" s="142" t="s">
        <v>356</v>
      </c>
      <c r="Q25" s="21" t="s">
        <v>357</v>
      </c>
      <c r="R25" s="156">
        <f>SUM(L70,L67:L68,L72)</f>
        <v>0</v>
      </c>
      <c r="S25" s="156">
        <f t="shared" ref="S25:T25" si="4">SUM(M70,M67:M68,M72)</f>
        <v>0</v>
      </c>
      <c r="T25" s="156">
        <f t="shared" si="4"/>
        <v>0</v>
      </c>
    </row>
    <row r="26" spans="1:20" ht="15" customHeight="1">
      <c r="A26" s="56"/>
      <c r="B26" s="52" t="s">
        <v>94</v>
      </c>
      <c r="C26" s="53" t="s">
        <v>24</v>
      </c>
      <c r="D26" s="149">
        <v>0</v>
      </c>
      <c r="E26" s="149">
        <v>0</v>
      </c>
      <c r="F26" s="149">
        <v>0</v>
      </c>
      <c r="G26" s="173"/>
      <c r="H26" s="65"/>
      <c r="I26" s="58"/>
      <c r="J26" s="53" t="s">
        <v>24</v>
      </c>
      <c r="K26" s="52" t="s">
        <v>94</v>
      </c>
      <c r="L26" s="84">
        <f t="shared" si="0"/>
        <v>0</v>
      </c>
      <c r="M26" s="84">
        <f t="shared" si="0"/>
        <v>0</v>
      </c>
      <c r="N26" s="84">
        <f t="shared" si="0"/>
        <v>0</v>
      </c>
      <c r="O26" s="173"/>
      <c r="P26" s="66"/>
      <c r="Q26" s="67" t="s">
        <v>412</v>
      </c>
      <c r="R26" s="68"/>
      <c r="S26" s="68"/>
      <c r="T26" s="69"/>
    </row>
    <row r="27" spans="1:20">
      <c r="A27" s="56"/>
      <c r="B27" s="52" t="s">
        <v>145</v>
      </c>
      <c r="C27" s="53" t="s">
        <v>25</v>
      </c>
      <c r="D27" s="149">
        <v>0</v>
      </c>
      <c r="E27" s="149">
        <v>0</v>
      </c>
      <c r="F27" s="149">
        <v>0</v>
      </c>
      <c r="G27" s="173"/>
      <c r="H27" s="65"/>
      <c r="I27" s="58"/>
      <c r="J27" s="53" t="s">
        <v>25</v>
      </c>
      <c r="K27" s="52" t="s">
        <v>145</v>
      </c>
      <c r="L27" s="84">
        <f t="shared" si="0"/>
        <v>0</v>
      </c>
      <c r="M27" s="84">
        <f t="shared" si="0"/>
        <v>0</v>
      </c>
      <c r="N27" s="84">
        <f t="shared" si="0"/>
        <v>0</v>
      </c>
      <c r="O27" s="173"/>
      <c r="P27" s="142" t="s">
        <v>358</v>
      </c>
      <c r="Q27" s="22" t="s">
        <v>84</v>
      </c>
      <c r="R27" s="156">
        <f>L13</f>
        <v>0</v>
      </c>
      <c r="S27" s="156">
        <f>M13</f>
        <v>0</v>
      </c>
      <c r="T27" s="156">
        <f>N13</f>
        <v>0</v>
      </c>
    </row>
    <row r="28" spans="1:20">
      <c r="A28" s="56"/>
      <c r="B28" s="52" t="s">
        <v>147</v>
      </c>
      <c r="C28" s="53" t="s">
        <v>146</v>
      </c>
      <c r="D28" s="149">
        <v>0</v>
      </c>
      <c r="E28" s="149">
        <v>0</v>
      </c>
      <c r="F28" s="149">
        <v>0</v>
      </c>
      <c r="G28" s="173"/>
      <c r="H28" s="65"/>
      <c r="I28" s="58"/>
      <c r="J28" s="53" t="s">
        <v>146</v>
      </c>
      <c r="K28" s="52" t="s">
        <v>147</v>
      </c>
      <c r="L28" s="84">
        <f t="shared" si="0"/>
        <v>0</v>
      </c>
      <c r="M28" s="84">
        <f t="shared" si="0"/>
        <v>0</v>
      </c>
      <c r="N28" s="84">
        <f t="shared" si="0"/>
        <v>0</v>
      </c>
      <c r="O28" s="173"/>
      <c r="P28" s="142" t="s">
        <v>359</v>
      </c>
      <c r="Q28" s="22" t="s">
        <v>90</v>
      </c>
      <c r="R28" s="156">
        <f>L19</f>
        <v>0</v>
      </c>
      <c r="S28" s="156">
        <f>M19</f>
        <v>0</v>
      </c>
      <c r="T28" s="156">
        <f>N19</f>
        <v>0</v>
      </c>
    </row>
    <row r="29" spans="1:20">
      <c r="A29" s="56"/>
      <c r="B29" s="52" t="s">
        <v>149</v>
      </c>
      <c r="C29" s="53" t="s">
        <v>148</v>
      </c>
      <c r="D29" s="149">
        <v>0</v>
      </c>
      <c r="E29" s="149">
        <v>0</v>
      </c>
      <c r="F29" s="149">
        <v>0</v>
      </c>
      <c r="G29" s="173"/>
      <c r="H29" s="65"/>
      <c r="I29" s="58"/>
      <c r="J29" s="53" t="s">
        <v>148</v>
      </c>
      <c r="K29" s="52" t="s">
        <v>149</v>
      </c>
      <c r="L29" s="84">
        <f t="shared" si="0"/>
        <v>0</v>
      </c>
      <c r="M29" s="84">
        <f t="shared" si="0"/>
        <v>0</v>
      </c>
      <c r="N29" s="84">
        <f t="shared" si="0"/>
        <v>0</v>
      </c>
      <c r="O29" s="173"/>
      <c r="P29" s="142" t="s">
        <v>360</v>
      </c>
      <c r="Q29" s="22" t="s">
        <v>361</v>
      </c>
      <c r="R29" s="156">
        <f>L17</f>
        <v>0</v>
      </c>
      <c r="S29" s="156">
        <f>M17</f>
        <v>0</v>
      </c>
      <c r="T29" s="156">
        <f>N17</f>
        <v>0</v>
      </c>
    </row>
    <row r="30" spans="1:20">
      <c r="A30" s="56"/>
      <c r="B30" s="52" t="s">
        <v>150</v>
      </c>
      <c r="C30" s="53" t="s">
        <v>26</v>
      </c>
      <c r="D30" s="149">
        <v>0</v>
      </c>
      <c r="E30" s="149">
        <v>0</v>
      </c>
      <c r="F30" s="149">
        <v>0</v>
      </c>
      <c r="G30" s="173"/>
      <c r="H30" s="65"/>
      <c r="I30" s="58"/>
      <c r="J30" s="53" t="s">
        <v>26</v>
      </c>
      <c r="K30" s="52" t="s">
        <v>150</v>
      </c>
      <c r="L30" s="84">
        <f t="shared" si="0"/>
        <v>0</v>
      </c>
      <c r="M30" s="84">
        <f t="shared" si="0"/>
        <v>0</v>
      </c>
      <c r="N30" s="84">
        <f t="shared" si="0"/>
        <v>0</v>
      </c>
      <c r="O30" s="173"/>
      <c r="P30" s="142" t="s">
        <v>362</v>
      </c>
      <c r="Q30" s="22" t="s">
        <v>91</v>
      </c>
      <c r="R30" s="156">
        <f>L22</f>
        <v>0</v>
      </c>
      <c r="S30" s="156">
        <f>M22</f>
        <v>0</v>
      </c>
      <c r="T30" s="156">
        <f>N22</f>
        <v>0</v>
      </c>
    </row>
    <row r="31" spans="1:20">
      <c r="A31" s="56"/>
      <c r="B31" s="52" t="s">
        <v>95</v>
      </c>
      <c r="C31" s="53" t="s">
        <v>27</v>
      </c>
      <c r="D31" s="149">
        <v>0</v>
      </c>
      <c r="E31" s="149">
        <v>0</v>
      </c>
      <c r="F31" s="149">
        <v>0</v>
      </c>
      <c r="G31" s="173"/>
      <c r="H31" s="65"/>
      <c r="I31" s="58"/>
      <c r="J31" s="53" t="s">
        <v>27</v>
      </c>
      <c r="K31" s="52" t="s">
        <v>95</v>
      </c>
      <c r="L31" s="84">
        <f t="shared" si="0"/>
        <v>0</v>
      </c>
      <c r="M31" s="84">
        <f t="shared" si="0"/>
        <v>0</v>
      </c>
      <c r="N31" s="84">
        <f t="shared" si="0"/>
        <v>0</v>
      </c>
      <c r="O31" s="173"/>
      <c r="P31" s="142" t="s">
        <v>363</v>
      </c>
      <c r="Q31" s="22" t="s">
        <v>94</v>
      </c>
      <c r="R31" s="156">
        <f>L26</f>
        <v>0</v>
      </c>
      <c r="S31" s="156">
        <f>M26</f>
        <v>0</v>
      </c>
      <c r="T31" s="156">
        <f>N26</f>
        <v>0</v>
      </c>
    </row>
    <row r="32" spans="1:20">
      <c r="A32" s="56"/>
      <c r="B32" s="52" t="s">
        <v>96</v>
      </c>
      <c r="C32" s="53" t="s">
        <v>28</v>
      </c>
      <c r="D32" s="149">
        <v>0</v>
      </c>
      <c r="E32" s="149">
        <v>0</v>
      </c>
      <c r="F32" s="149">
        <v>0</v>
      </c>
      <c r="G32" s="173"/>
      <c r="H32" s="65"/>
      <c r="I32" s="58"/>
      <c r="J32" s="53" t="s">
        <v>28</v>
      </c>
      <c r="K32" s="52" t="s">
        <v>96</v>
      </c>
      <c r="L32" s="84">
        <f t="shared" si="0"/>
        <v>0</v>
      </c>
      <c r="M32" s="84">
        <f t="shared" si="0"/>
        <v>0</v>
      </c>
      <c r="N32" s="84">
        <f t="shared" si="0"/>
        <v>0</v>
      </c>
      <c r="O32" s="173"/>
      <c r="P32" s="142" t="s">
        <v>364</v>
      </c>
      <c r="Q32" s="22" t="s">
        <v>87</v>
      </c>
      <c r="R32" s="156">
        <f>L16</f>
        <v>0</v>
      </c>
      <c r="S32" s="156">
        <f>M16</f>
        <v>0</v>
      </c>
      <c r="T32" s="156">
        <f>N16</f>
        <v>0</v>
      </c>
    </row>
    <row r="33" spans="1:20">
      <c r="A33" s="56"/>
      <c r="B33" s="52" t="s">
        <v>97</v>
      </c>
      <c r="C33" s="53" t="s">
        <v>29</v>
      </c>
      <c r="D33" s="149">
        <v>0</v>
      </c>
      <c r="E33" s="149">
        <v>0</v>
      </c>
      <c r="F33" s="149">
        <v>0</v>
      </c>
      <c r="G33" s="173"/>
      <c r="H33" s="65"/>
      <c r="I33" s="58"/>
      <c r="J33" s="53" t="s">
        <v>29</v>
      </c>
      <c r="K33" s="52" t="s">
        <v>97</v>
      </c>
      <c r="L33" s="84">
        <f t="shared" si="0"/>
        <v>0</v>
      </c>
      <c r="M33" s="84">
        <f t="shared" si="0"/>
        <v>0</v>
      </c>
      <c r="N33" s="84">
        <f t="shared" si="0"/>
        <v>0</v>
      </c>
      <c r="O33" s="173"/>
      <c r="P33" s="142" t="s">
        <v>365</v>
      </c>
      <c r="Q33" s="22" t="s">
        <v>145</v>
      </c>
      <c r="R33" s="156">
        <f>L27</f>
        <v>0</v>
      </c>
      <c r="S33" s="156">
        <f>M27</f>
        <v>0</v>
      </c>
      <c r="T33" s="156">
        <f>N27</f>
        <v>0</v>
      </c>
    </row>
    <row r="34" spans="1:20">
      <c r="A34" s="56"/>
      <c r="B34" s="52" t="s">
        <v>98</v>
      </c>
      <c r="C34" s="53" t="s">
        <v>99</v>
      </c>
      <c r="D34" s="149">
        <v>0</v>
      </c>
      <c r="E34" s="149">
        <v>0</v>
      </c>
      <c r="F34" s="149">
        <v>0</v>
      </c>
      <c r="G34" s="173"/>
      <c r="H34" s="65"/>
      <c r="I34" s="58"/>
      <c r="J34" s="53" t="s">
        <v>99</v>
      </c>
      <c r="K34" s="52" t="s">
        <v>98</v>
      </c>
      <c r="L34" s="84">
        <f t="shared" si="0"/>
        <v>0</v>
      </c>
      <c r="M34" s="84">
        <f t="shared" si="0"/>
        <v>0</v>
      </c>
      <c r="N34" s="84">
        <f t="shared" si="0"/>
        <v>0</v>
      </c>
      <c r="O34" s="173"/>
      <c r="P34" s="142" t="s">
        <v>366</v>
      </c>
      <c r="Q34" s="22" t="s">
        <v>89</v>
      </c>
      <c r="R34" s="156">
        <f>L18</f>
        <v>0</v>
      </c>
      <c r="S34" s="156">
        <f>M18</f>
        <v>0</v>
      </c>
      <c r="T34" s="156">
        <f>N18</f>
        <v>0</v>
      </c>
    </row>
    <row r="35" spans="1:20">
      <c r="A35" s="56"/>
      <c r="B35" s="52" t="s">
        <v>100</v>
      </c>
      <c r="C35" s="53" t="s">
        <v>101</v>
      </c>
      <c r="D35" s="149">
        <v>0</v>
      </c>
      <c r="E35" s="149">
        <v>0</v>
      </c>
      <c r="F35" s="149">
        <v>0</v>
      </c>
      <c r="G35" s="173"/>
      <c r="H35" s="65"/>
      <c r="I35" s="58"/>
      <c r="J35" s="53" t="s">
        <v>101</v>
      </c>
      <c r="K35" s="52" t="s">
        <v>100</v>
      </c>
      <c r="L35" s="84">
        <f t="shared" si="0"/>
        <v>0</v>
      </c>
      <c r="M35" s="84">
        <f t="shared" si="0"/>
        <v>0</v>
      </c>
      <c r="N35" s="84">
        <f t="shared" si="0"/>
        <v>0</v>
      </c>
      <c r="O35" s="173"/>
      <c r="P35" s="142" t="s">
        <v>367</v>
      </c>
      <c r="Q35" s="22" t="s">
        <v>141</v>
      </c>
      <c r="R35" s="156">
        <f>L20</f>
        <v>0</v>
      </c>
      <c r="S35" s="156">
        <f>M20</f>
        <v>0</v>
      </c>
      <c r="T35" s="156">
        <f>N20</f>
        <v>0</v>
      </c>
    </row>
    <row r="36" spans="1:20">
      <c r="A36" s="56"/>
      <c r="B36" s="52" t="s">
        <v>151</v>
      </c>
      <c r="C36" s="53" t="s">
        <v>30</v>
      </c>
      <c r="D36" s="149">
        <v>0</v>
      </c>
      <c r="E36" s="149">
        <v>0</v>
      </c>
      <c r="F36" s="149">
        <v>0</v>
      </c>
      <c r="G36" s="173"/>
      <c r="H36" s="70"/>
      <c r="I36" s="61"/>
      <c r="J36" s="53" t="s">
        <v>30</v>
      </c>
      <c r="K36" s="52" t="s">
        <v>151</v>
      </c>
      <c r="L36" s="84">
        <f t="shared" si="0"/>
        <v>0</v>
      </c>
      <c r="M36" s="84">
        <f t="shared" si="0"/>
        <v>0</v>
      </c>
      <c r="N36" s="84">
        <f t="shared" si="0"/>
        <v>0</v>
      </c>
      <c r="O36" s="173"/>
      <c r="P36" s="142" t="s">
        <v>368</v>
      </c>
      <c r="Q36" s="22" t="s">
        <v>147</v>
      </c>
      <c r="R36" s="156">
        <f>L28</f>
        <v>0</v>
      </c>
      <c r="S36" s="156">
        <f>M28</f>
        <v>0</v>
      </c>
      <c r="T36" s="156">
        <f>N28</f>
        <v>0</v>
      </c>
    </row>
    <row r="37" spans="1:20">
      <c r="A37" s="51" t="s">
        <v>31</v>
      </c>
      <c r="B37" s="52" t="s">
        <v>102</v>
      </c>
      <c r="C37" s="53" t="s">
        <v>33</v>
      </c>
      <c r="D37" s="149">
        <v>0</v>
      </c>
      <c r="E37" s="149">
        <v>0.3</v>
      </c>
      <c r="F37" s="149">
        <v>0</v>
      </c>
      <c r="G37" s="173"/>
      <c r="H37" s="63" t="s">
        <v>31</v>
      </c>
      <c r="I37" s="52" t="s">
        <v>32</v>
      </c>
      <c r="J37" s="53" t="s">
        <v>33</v>
      </c>
      <c r="K37" s="52" t="s">
        <v>102</v>
      </c>
      <c r="L37" s="84">
        <f t="shared" si="0"/>
        <v>0</v>
      </c>
      <c r="M37" s="84">
        <f t="shared" si="0"/>
        <v>0.3</v>
      </c>
      <c r="N37" s="84">
        <f t="shared" si="0"/>
        <v>0</v>
      </c>
      <c r="O37" s="173"/>
      <c r="P37" s="142" t="s">
        <v>369</v>
      </c>
      <c r="Q37" s="22" t="s">
        <v>86</v>
      </c>
      <c r="R37" s="156">
        <f>L15</f>
        <v>21.2</v>
      </c>
      <c r="S37" s="156">
        <f>M15</f>
        <v>12.62</v>
      </c>
      <c r="T37" s="156">
        <f>N15</f>
        <v>5.23</v>
      </c>
    </row>
    <row r="38" spans="1:20">
      <c r="A38" s="51" t="s">
        <v>34</v>
      </c>
      <c r="B38" s="52" t="s">
        <v>103</v>
      </c>
      <c r="C38" s="53" t="s">
        <v>35</v>
      </c>
      <c r="D38" s="149">
        <v>33.81</v>
      </c>
      <c r="E38" s="149">
        <v>30.97</v>
      </c>
      <c r="F38" s="149">
        <v>95.84</v>
      </c>
      <c r="G38" s="173"/>
      <c r="H38" s="64" t="s">
        <v>34</v>
      </c>
      <c r="I38" s="651" t="s">
        <v>152</v>
      </c>
      <c r="J38" s="53" t="s">
        <v>35</v>
      </c>
      <c r="K38" s="52" t="s">
        <v>103</v>
      </c>
      <c r="L38" s="84">
        <f t="shared" si="0"/>
        <v>33.81</v>
      </c>
      <c r="M38" s="84">
        <f t="shared" si="0"/>
        <v>30.97</v>
      </c>
      <c r="N38" s="84">
        <f t="shared" si="0"/>
        <v>95.84</v>
      </c>
      <c r="O38" s="173"/>
      <c r="P38" s="142" t="s">
        <v>370</v>
      </c>
      <c r="Q38" s="22" t="s">
        <v>143</v>
      </c>
      <c r="R38" s="156">
        <f>L21</f>
        <v>0</v>
      </c>
      <c r="S38" s="156">
        <f>M21</f>
        <v>0</v>
      </c>
      <c r="T38" s="156">
        <f>N21</f>
        <v>0</v>
      </c>
    </row>
    <row r="39" spans="1:20">
      <c r="A39" s="59"/>
      <c r="B39" s="52" t="s">
        <v>104</v>
      </c>
      <c r="C39" s="53" t="s">
        <v>105</v>
      </c>
      <c r="D39" s="149">
        <v>3.5999999999999997E-2</v>
      </c>
      <c r="E39" s="149">
        <v>0.46500000000000002</v>
      </c>
      <c r="F39" s="149">
        <v>0.61</v>
      </c>
      <c r="G39" s="173"/>
      <c r="H39" s="70"/>
      <c r="I39" s="652"/>
      <c r="J39" s="53" t="s">
        <v>105</v>
      </c>
      <c r="K39" s="52" t="s">
        <v>104</v>
      </c>
      <c r="L39" s="84">
        <f t="shared" si="0"/>
        <v>3.5999999999999997E-2</v>
      </c>
      <c r="M39" s="84">
        <f t="shared" si="0"/>
        <v>0.46500000000000002</v>
      </c>
      <c r="N39" s="84">
        <f t="shared" si="0"/>
        <v>0.61</v>
      </c>
      <c r="O39" s="173"/>
      <c r="P39" s="142" t="s">
        <v>371</v>
      </c>
      <c r="Q39" s="22" t="s">
        <v>93</v>
      </c>
      <c r="R39" s="156">
        <f>L25</f>
        <v>46.59</v>
      </c>
      <c r="S39" s="156">
        <f>M25</f>
        <v>157.83000000000001</v>
      </c>
      <c r="T39" s="156">
        <f>N25</f>
        <v>132.46</v>
      </c>
    </row>
    <row r="40" spans="1:20">
      <c r="A40" s="56" t="s">
        <v>37</v>
      </c>
      <c r="B40" s="52" t="s">
        <v>106</v>
      </c>
      <c r="C40" s="53" t="s">
        <v>38</v>
      </c>
      <c r="D40" s="149">
        <v>0</v>
      </c>
      <c r="E40" s="149">
        <v>0</v>
      </c>
      <c r="F40" s="149">
        <v>0</v>
      </c>
      <c r="G40" s="173"/>
      <c r="H40" s="64" t="s">
        <v>37</v>
      </c>
      <c r="I40" s="55" t="s">
        <v>153</v>
      </c>
      <c r="J40" s="53" t="s">
        <v>38</v>
      </c>
      <c r="K40" s="52" t="s">
        <v>106</v>
      </c>
      <c r="L40" s="84">
        <f t="shared" si="0"/>
        <v>0</v>
      </c>
      <c r="M40" s="84">
        <f t="shared" si="0"/>
        <v>0</v>
      </c>
      <c r="N40" s="84">
        <f t="shared" si="0"/>
        <v>0</v>
      </c>
      <c r="O40" s="173"/>
      <c r="P40" s="142" t="s">
        <v>372</v>
      </c>
      <c r="Q40" s="22" t="s">
        <v>85</v>
      </c>
      <c r="R40" s="156">
        <f>L14</f>
        <v>0</v>
      </c>
      <c r="S40" s="156">
        <f>M14</f>
        <v>0</v>
      </c>
      <c r="T40" s="156">
        <f>N14</f>
        <v>0</v>
      </c>
    </row>
    <row r="41" spans="1:20">
      <c r="A41" s="56"/>
      <c r="B41" s="52" t="s">
        <v>107</v>
      </c>
      <c r="C41" s="53" t="s">
        <v>39</v>
      </c>
      <c r="D41" s="149">
        <v>19.5</v>
      </c>
      <c r="E41" s="149">
        <v>12.92</v>
      </c>
      <c r="F41" s="149">
        <v>21.28</v>
      </c>
      <c r="G41" s="173"/>
      <c r="H41" s="65"/>
      <c r="I41" s="58"/>
      <c r="J41" s="53" t="s">
        <v>39</v>
      </c>
      <c r="K41" s="52" t="s">
        <v>107</v>
      </c>
      <c r="L41" s="84">
        <f t="shared" si="0"/>
        <v>19.5</v>
      </c>
      <c r="M41" s="84">
        <f t="shared" si="0"/>
        <v>12.92</v>
      </c>
      <c r="N41" s="84">
        <f t="shared" si="0"/>
        <v>21.28</v>
      </c>
      <c r="O41" s="173"/>
      <c r="P41" s="142" t="s">
        <v>373</v>
      </c>
      <c r="Q41" s="22" t="s">
        <v>374</v>
      </c>
      <c r="R41" s="156">
        <f t="shared" ref="R41:T43" si="5">L10</f>
        <v>0</v>
      </c>
      <c r="S41" s="156">
        <f t="shared" si="5"/>
        <v>0</v>
      </c>
      <c r="T41" s="156">
        <f t="shared" si="5"/>
        <v>0</v>
      </c>
    </row>
    <row r="42" spans="1:20">
      <c r="A42" s="56"/>
      <c r="B42" s="52" t="s">
        <v>108</v>
      </c>
      <c r="C42" s="53" t="s">
        <v>40</v>
      </c>
      <c r="D42" s="149">
        <v>2.68</v>
      </c>
      <c r="E42" s="149">
        <v>3.64</v>
      </c>
      <c r="F42" s="149">
        <v>4.45</v>
      </c>
      <c r="G42" s="173"/>
      <c r="H42" s="65"/>
      <c r="I42" s="58"/>
      <c r="J42" s="53" t="s">
        <v>40</v>
      </c>
      <c r="K42" s="52" t="s">
        <v>108</v>
      </c>
      <c r="L42" s="84">
        <f t="shared" si="0"/>
        <v>2.68</v>
      </c>
      <c r="M42" s="84">
        <f t="shared" si="0"/>
        <v>3.64</v>
      </c>
      <c r="N42" s="84">
        <f t="shared" si="0"/>
        <v>4.45</v>
      </c>
      <c r="O42" s="173"/>
      <c r="P42" s="142" t="s">
        <v>375</v>
      </c>
      <c r="Q42" s="22" t="s">
        <v>82</v>
      </c>
      <c r="R42" s="156">
        <f t="shared" si="5"/>
        <v>8.4000000000000005E-2</v>
      </c>
      <c r="S42" s="156">
        <f t="shared" si="5"/>
        <v>2.5760000000000001</v>
      </c>
      <c r="T42" s="156">
        <f t="shared" si="5"/>
        <v>0.36699999999999999</v>
      </c>
    </row>
    <row r="43" spans="1:20">
      <c r="A43" s="59"/>
      <c r="B43" s="52" t="s">
        <v>109</v>
      </c>
      <c r="C43" s="53" t="s">
        <v>41</v>
      </c>
      <c r="D43" s="149">
        <v>0</v>
      </c>
      <c r="E43" s="149">
        <v>0</v>
      </c>
      <c r="F43" s="149">
        <v>0</v>
      </c>
      <c r="G43" s="173"/>
      <c r="H43" s="70"/>
      <c r="I43" s="61"/>
      <c r="J43" s="53" t="s">
        <v>41</v>
      </c>
      <c r="K43" s="52" t="s">
        <v>109</v>
      </c>
      <c r="L43" s="84">
        <f t="shared" si="0"/>
        <v>0</v>
      </c>
      <c r="M43" s="84">
        <f t="shared" si="0"/>
        <v>0</v>
      </c>
      <c r="N43" s="84">
        <f t="shared" si="0"/>
        <v>0</v>
      </c>
      <c r="O43" s="173"/>
      <c r="P43" s="142" t="s">
        <v>376</v>
      </c>
      <c r="Q43" s="22" t="s">
        <v>83</v>
      </c>
      <c r="R43" s="156">
        <f t="shared" si="5"/>
        <v>11.22</v>
      </c>
      <c r="S43" s="156">
        <f t="shared" si="5"/>
        <v>3.02</v>
      </c>
      <c r="T43" s="156">
        <f t="shared" si="5"/>
        <v>0.875</v>
      </c>
    </row>
    <row r="44" spans="1:20">
      <c r="A44" s="56" t="s">
        <v>42</v>
      </c>
      <c r="B44" s="52" t="s">
        <v>110</v>
      </c>
      <c r="C44" s="53" t="s">
        <v>43</v>
      </c>
      <c r="D44" s="149">
        <v>0.13500000000000001</v>
      </c>
      <c r="E44" s="149">
        <v>0.13800000000000001</v>
      </c>
      <c r="F44" s="149">
        <v>0.4</v>
      </c>
      <c r="G44" s="173"/>
      <c r="H44" s="64" t="s">
        <v>42</v>
      </c>
      <c r="I44" s="55" t="s">
        <v>154</v>
      </c>
      <c r="J44" s="53" t="s">
        <v>43</v>
      </c>
      <c r="K44" s="52" t="s">
        <v>110</v>
      </c>
      <c r="L44" s="84">
        <f t="shared" si="0"/>
        <v>0.13500000000000001</v>
      </c>
      <c r="M44" s="84">
        <f t="shared" si="0"/>
        <v>0.13800000000000001</v>
      </c>
      <c r="N44" s="84">
        <f t="shared" si="0"/>
        <v>0.4</v>
      </c>
      <c r="O44" s="173"/>
      <c r="P44" s="142" t="s">
        <v>377</v>
      </c>
      <c r="Q44" s="22" t="s">
        <v>378</v>
      </c>
      <c r="R44" s="156">
        <f>L71</f>
        <v>0</v>
      </c>
      <c r="S44" s="156">
        <f>M71</f>
        <v>0.28499999999999998</v>
      </c>
      <c r="T44" s="156">
        <f>N71</f>
        <v>19.52</v>
      </c>
    </row>
    <row r="45" spans="1:20">
      <c r="A45" s="56"/>
      <c r="B45" s="52" t="s">
        <v>111</v>
      </c>
      <c r="C45" s="53" t="s">
        <v>44</v>
      </c>
      <c r="D45" s="149">
        <v>0</v>
      </c>
      <c r="E45" s="149">
        <v>0</v>
      </c>
      <c r="F45" s="149">
        <v>0</v>
      </c>
      <c r="G45" s="173"/>
      <c r="H45" s="65"/>
      <c r="I45" s="58"/>
      <c r="J45" s="53" t="s">
        <v>44</v>
      </c>
      <c r="K45" s="52" t="s">
        <v>111</v>
      </c>
      <c r="L45" s="84">
        <f t="shared" si="0"/>
        <v>0</v>
      </c>
      <c r="M45" s="84">
        <f t="shared" si="0"/>
        <v>0</v>
      </c>
      <c r="N45" s="84">
        <f t="shared" si="0"/>
        <v>0</v>
      </c>
      <c r="O45" s="173"/>
      <c r="P45" s="142" t="s">
        <v>379</v>
      </c>
      <c r="Q45" s="22" t="s">
        <v>176</v>
      </c>
      <c r="R45" s="156">
        <f>L45</f>
        <v>0</v>
      </c>
      <c r="S45" s="156">
        <f>M45</f>
        <v>0</v>
      </c>
      <c r="T45" s="156">
        <f>N45</f>
        <v>0</v>
      </c>
    </row>
    <row r="46" spans="1:20">
      <c r="A46" s="59"/>
      <c r="B46" s="52" t="s">
        <v>155</v>
      </c>
      <c r="C46" s="53" t="s">
        <v>45</v>
      </c>
      <c r="D46" s="149">
        <v>0</v>
      </c>
      <c r="E46" s="149">
        <v>0</v>
      </c>
      <c r="F46" s="149">
        <v>0</v>
      </c>
      <c r="G46" s="173"/>
      <c r="H46" s="70"/>
      <c r="I46" s="61"/>
      <c r="J46" s="53" t="s">
        <v>45</v>
      </c>
      <c r="K46" s="52" t="s">
        <v>155</v>
      </c>
      <c r="L46" s="84">
        <f t="shared" si="0"/>
        <v>0</v>
      </c>
      <c r="M46" s="84">
        <f t="shared" si="0"/>
        <v>0</v>
      </c>
      <c r="N46" s="84">
        <f t="shared" si="0"/>
        <v>0</v>
      </c>
      <c r="O46" s="173"/>
      <c r="P46" s="142" t="s">
        <v>380</v>
      </c>
      <c r="Q46" s="22" t="s">
        <v>381</v>
      </c>
      <c r="R46" s="156">
        <f>L59</f>
        <v>0</v>
      </c>
      <c r="S46" s="156">
        <f>M59</f>
        <v>0</v>
      </c>
      <c r="T46" s="156">
        <f>N59</f>
        <v>0</v>
      </c>
    </row>
    <row r="47" spans="1:20">
      <c r="A47" s="51" t="s">
        <v>46</v>
      </c>
      <c r="B47" s="52" t="s">
        <v>112</v>
      </c>
      <c r="C47" s="53" t="s">
        <v>47</v>
      </c>
      <c r="D47" s="149">
        <v>493.46</v>
      </c>
      <c r="E47" s="149">
        <v>576.54999999999995</v>
      </c>
      <c r="F47" s="149">
        <v>686.39</v>
      </c>
      <c r="G47" s="173"/>
      <c r="H47" s="64" t="s">
        <v>46</v>
      </c>
      <c r="I47" s="55" t="s">
        <v>156</v>
      </c>
      <c r="J47" s="53" t="s">
        <v>47</v>
      </c>
      <c r="K47" s="52" t="s">
        <v>112</v>
      </c>
      <c r="L47" s="84">
        <f t="shared" si="0"/>
        <v>493.46</v>
      </c>
      <c r="M47" s="84">
        <f t="shared" si="0"/>
        <v>576.54999999999995</v>
      </c>
      <c r="N47" s="84">
        <f t="shared" si="0"/>
        <v>686.39</v>
      </c>
      <c r="O47" s="173"/>
      <c r="P47" s="142" t="s">
        <v>382</v>
      </c>
      <c r="Q47" s="22" t="s">
        <v>383</v>
      </c>
      <c r="R47" s="156">
        <f>L55</f>
        <v>0</v>
      </c>
      <c r="S47" s="156">
        <f>M55</f>
        <v>0</v>
      </c>
      <c r="T47" s="156">
        <f>N55</f>
        <v>0</v>
      </c>
    </row>
    <row r="48" spans="1:20">
      <c r="A48" s="56"/>
      <c r="B48" s="52" t="s">
        <v>157</v>
      </c>
      <c r="C48" s="53" t="s">
        <v>48</v>
      </c>
      <c r="D48" s="149">
        <v>419.87</v>
      </c>
      <c r="E48" s="149">
        <v>1077.55</v>
      </c>
      <c r="F48" s="149">
        <v>899.4</v>
      </c>
      <c r="G48" s="173"/>
      <c r="H48" s="65"/>
      <c r="I48" s="58"/>
      <c r="J48" s="53" t="s">
        <v>48</v>
      </c>
      <c r="K48" s="52" t="s">
        <v>157</v>
      </c>
      <c r="L48" s="84">
        <f t="shared" si="0"/>
        <v>419.87</v>
      </c>
      <c r="M48" s="84">
        <f t="shared" si="0"/>
        <v>1077.55</v>
      </c>
      <c r="N48" s="84">
        <f t="shared" si="0"/>
        <v>899.4</v>
      </c>
      <c r="O48" s="173"/>
      <c r="P48" s="142" t="s">
        <v>384</v>
      </c>
      <c r="Q48" s="22" t="s">
        <v>106</v>
      </c>
      <c r="R48" s="156">
        <f>L40</f>
        <v>0</v>
      </c>
      <c r="S48" s="156">
        <f>M40</f>
        <v>0</v>
      </c>
      <c r="T48" s="156">
        <f>N40</f>
        <v>0</v>
      </c>
    </row>
    <row r="49" spans="1:20">
      <c r="A49" s="71"/>
      <c r="B49" s="52" t="s">
        <v>158</v>
      </c>
      <c r="C49" s="53" t="s">
        <v>49</v>
      </c>
      <c r="D49" s="149">
        <v>0</v>
      </c>
      <c r="E49" s="149">
        <v>0</v>
      </c>
      <c r="F49" s="149">
        <v>0</v>
      </c>
      <c r="G49" s="173"/>
      <c r="H49" s="70"/>
      <c r="I49" s="61"/>
      <c r="J49" s="53" t="s">
        <v>49</v>
      </c>
      <c r="K49" s="52" t="s">
        <v>158</v>
      </c>
      <c r="L49" s="84">
        <f t="shared" si="0"/>
        <v>0</v>
      </c>
      <c r="M49" s="84">
        <f t="shared" si="0"/>
        <v>0</v>
      </c>
      <c r="N49" s="84">
        <f t="shared" si="0"/>
        <v>0</v>
      </c>
      <c r="O49" s="173"/>
      <c r="P49" s="142" t="s">
        <v>385</v>
      </c>
      <c r="Q49" s="22" t="s">
        <v>108</v>
      </c>
      <c r="R49" s="156">
        <f>L42</f>
        <v>2.68</v>
      </c>
      <c r="S49" s="156">
        <f>M42</f>
        <v>3.64</v>
      </c>
      <c r="T49" s="156">
        <f>N42</f>
        <v>4.45</v>
      </c>
    </row>
    <row r="50" spans="1:20">
      <c r="A50" s="72" t="s">
        <v>50</v>
      </c>
      <c r="B50" s="52" t="s">
        <v>113</v>
      </c>
      <c r="C50" s="53" t="s">
        <v>51</v>
      </c>
      <c r="D50" s="149">
        <v>0</v>
      </c>
      <c r="E50" s="149">
        <v>0</v>
      </c>
      <c r="F50" s="149">
        <v>0</v>
      </c>
      <c r="G50" s="173"/>
      <c r="H50" s="64" t="s">
        <v>50</v>
      </c>
      <c r="I50" s="55" t="s">
        <v>159</v>
      </c>
      <c r="J50" s="53" t="s">
        <v>51</v>
      </c>
      <c r="K50" s="52" t="s">
        <v>113</v>
      </c>
      <c r="L50" s="84">
        <f t="shared" si="0"/>
        <v>0</v>
      </c>
      <c r="M50" s="84">
        <f t="shared" si="0"/>
        <v>0</v>
      </c>
      <c r="N50" s="84">
        <f t="shared" si="0"/>
        <v>0</v>
      </c>
      <c r="O50" s="173"/>
      <c r="P50" s="142" t="s">
        <v>386</v>
      </c>
      <c r="Q50" s="22" t="s">
        <v>107</v>
      </c>
      <c r="R50" s="156">
        <f>L41</f>
        <v>19.5</v>
      </c>
      <c r="S50" s="156">
        <f>M41</f>
        <v>12.92</v>
      </c>
      <c r="T50" s="156">
        <f>N41</f>
        <v>21.28</v>
      </c>
    </row>
    <row r="51" spans="1:20">
      <c r="A51" s="73"/>
      <c r="B51" s="52" t="s">
        <v>114</v>
      </c>
      <c r="C51" s="53" t="s">
        <v>115</v>
      </c>
      <c r="D51" s="149">
        <v>2658.95</v>
      </c>
      <c r="E51" s="149">
        <v>2508.62</v>
      </c>
      <c r="F51" s="149">
        <v>3090.56</v>
      </c>
      <c r="G51" s="173"/>
      <c r="H51" s="65"/>
      <c r="I51" s="58"/>
      <c r="J51" s="53" t="s">
        <v>115</v>
      </c>
      <c r="K51" s="52" t="s">
        <v>114</v>
      </c>
      <c r="L51" s="84">
        <f t="shared" si="0"/>
        <v>2658.95</v>
      </c>
      <c r="M51" s="84">
        <f t="shared" si="0"/>
        <v>2508.62</v>
      </c>
      <c r="N51" s="84">
        <f t="shared" si="0"/>
        <v>3090.56</v>
      </c>
      <c r="O51" s="173"/>
      <c r="P51" s="142" t="s">
        <v>387</v>
      </c>
      <c r="Q51" s="22" t="s">
        <v>388</v>
      </c>
      <c r="R51" s="156">
        <f t="shared" ref="R51:T52" si="6">L57</f>
        <v>0</v>
      </c>
      <c r="S51" s="156">
        <f t="shared" si="6"/>
        <v>0</v>
      </c>
      <c r="T51" s="156">
        <f t="shared" si="6"/>
        <v>0</v>
      </c>
    </row>
    <row r="52" spans="1:20">
      <c r="A52" s="73"/>
      <c r="B52" s="52" t="s">
        <v>116</v>
      </c>
      <c r="C52" s="53" t="s">
        <v>52</v>
      </c>
      <c r="D52" s="149">
        <v>0</v>
      </c>
      <c r="E52" s="149">
        <v>0</v>
      </c>
      <c r="F52" s="149">
        <v>0</v>
      </c>
      <c r="G52" s="173"/>
      <c r="H52" s="65"/>
      <c r="I52" s="58"/>
      <c r="J52" s="53" t="s">
        <v>52</v>
      </c>
      <c r="K52" s="52" t="s">
        <v>116</v>
      </c>
      <c r="L52" s="84">
        <f t="shared" si="0"/>
        <v>0</v>
      </c>
      <c r="M52" s="84">
        <f t="shared" si="0"/>
        <v>0</v>
      </c>
      <c r="N52" s="84">
        <f t="shared" si="0"/>
        <v>0</v>
      </c>
      <c r="O52" s="173"/>
      <c r="P52" s="142" t="s">
        <v>389</v>
      </c>
      <c r="Q52" s="22" t="s">
        <v>390</v>
      </c>
      <c r="R52" s="156">
        <f t="shared" si="6"/>
        <v>0</v>
      </c>
      <c r="S52" s="156">
        <f t="shared" si="6"/>
        <v>0</v>
      </c>
      <c r="T52" s="156">
        <f t="shared" si="6"/>
        <v>0</v>
      </c>
    </row>
    <row r="53" spans="1:20">
      <c r="A53" s="74"/>
      <c r="B53" s="52" t="s">
        <v>117</v>
      </c>
      <c r="C53" s="53" t="s">
        <v>118</v>
      </c>
      <c r="D53" s="149">
        <v>0</v>
      </c>
      <c r="E53" s="149">
        <v>0</v>
      </c>
      <c r="F53" s="149">
        <v>0</v>
      </c>
      <c r="G53" s="173"/>
      <c r="H53" s="70"/>
      <c r="I53" s="61"/>
      <c r="J53" s="53" t="s">
        <v>118</v>
      </c>
      <c r="K53" s="52" t="s">
        <v>117</v>
      </c>
      <c r="L53" s="84">
        <f t="shared" si="0"/>
        <v>0</v>
      </c>
      <c r="M53" s="84">
        <f t="shared" si="0"/>
        <v>0</v>
      </c>
      <c r="N53" s="84">
        <f t="shared" si="0"/>
        <v>0</v>
      </c>
      <c r="O53" s="173"/>
      <c r="P53" s="142" t="s">
        <v>391</v>
      </c>
      <c r="Q53" s="22" t="s">
        <v>392</v>
      </c>
      <c r="R53" s="156">
        <f>L56</f>
        <v>0</v>
      </c>
      <c r="S53" s="156">
        <f>M56</f>
        <v>0</v>
      </c>
      <c r="T53" s="156">
        <f>N56</f>
        <v>0</v>
      </c>
    </row>
    <row r="54" spans="1:20" ht="25.5">
      <c r="A54" s="56" t="s">
        <v>53</v>
      </c>
      <c r="B54" s="52" t="s">
        <v>160</v>
      </c>
      <c r="C54" s="53" t="s">
        <v>55</v>
      </c>
      <c r="D54" s="149">
        <v>16</v>
      </c>
      <c r="E54" s="149">
        <v>0.06</v>
      </c>
      <c r="F54" s="149">
        <v>18.100000000000001</v>
      </c>
      <c r="G54" s="173"/>
      <c r="H54" s="64" t="s">
        <v>53</v>
      </c>
      <c r="I54" s="55" t="s">
        <v>54</v>
      </c>
      <c r="J54" s="53" t="s">
        <v>55</v>
      </c>
      <c r="K54" s="52" t="s">
        <v>160</v>
      </c>
      <c r="L54" s="84">
        <f>D54</f>
        <v>16</v>
      </c>
      <c r="M54" s="84">
        <f>E54</f>
        <v>0.06</v>
      </c>
      <c r="N54" s="84">
        <f>F54</f>
        <v>18.100000000000001</v>
      </c>
      <c r="O54" s="75"/>
      <c r="P54" s="66"/>
      <c r="Q54" s="67" t="s">
        <v>410</v>
      </c>
      <c r="R54" s="68"/>
      <c r="S54" s="68"/>
      <c r="T54" s="69"/>
    </row>
    <row r="55" spans="1:20">
      <c r="A55" s="56"/>
      <c r="B55" s="52" t="s">
        <v>161</v>
      </c>
      <c r="C55" s="53" t="s">
        <v>56</v>
      </c>
      <c r="D55" s="149">
        <v>0</v>
      </c>
      <c r="E55" s="149">
        <v>0</v>
      </c>
      <c r="F55" s="149">
        <v>0</v>
      </c>
      <c r="G55" s="173"/>
      <c r="H55" s="65"/>
      <c r="I55" s="58"/>
      <c r="J55" s="53" t="s">
        <v>56</v>
      </c>
      <c r="K55" s="52" t="s">
        <v>161</v>
      </c>
      <c r="L55" s="84">
        <f t="shared" ref="L55:N78" si="7">D55</f>
        <v>0</v>
      </c>
      <c r="M55" s="84">
        <f t="shared" si="7"/>
        <v>0</v>
      </c>
      <c r="N55" s="84">
        <f t="shared" si="7"/>
        <v>0</v>
      </c>
      <c r="O55" s="173"/>
      <c r="P55" s="142" t="s">
        <v>393</v>
      </c>
      <c r="Q55" s="22" t="s">
        <v>394</v>
      </c>
      <c r="R55" s="208"/>
      <c r="S55" s="208"/>
      <c r="T55" s="208"/>
    </row>
    <row r="56" spans="1:20">
      <c r="A56" s="56"/>
      <c r="B56" s="52" t="s">
        <v>162</v>
      </c>
      <c r="C56" s="53" t="s">
        <v>57</v>
      </c>
      <c r="D56" s="149">
        <v>0</v>
      </c>
      <c r="E56" s="149">
        <v>0</v>
      </c>
      <c r="F56" s="149">
        <v>0</v>
      </c>
      <c r="G56" s="173"/>
      <c r="H56" s="65"/>
      <c r="I56" s="58"/>
      <c r="J56" s="53" t="s">
        <v>57</v>
      </c>
      <c r="K56" s="52" t="s">
        <v>162</v>
      </c>
      <c r="L56" s="84">
        <f t="shared" si="7"/>
        <v>0</v>
      </c>
      <c r="M56" s="84">
        <f t="shared" si="7"/>
        <v>0</v>
      </c>
      <c r="N56" s="84">
        <f t="shared" si="7"/>
        <v>0</v>
      </c>
      <c r="O56" s="173"/>
      <c r="P56" s="142" t="s">
        <v>395</v>
      </c>
      <c r="Q56" s="22" t="s">
        <v>396</v>
      </c>
      <c r="R56" s="208"/>
      <c r="S56" s="208"/>
      <c r="T56" s="208"/>
    </row>
    <row r="57" spans="1:20">
      <c r="A57" s="56"/>
      <c r="B57" s="52" t="s">
        <v>119</v>
      </c>
      <c r="C57" s="53" t="s">
        <v>120</v>
      </c>
      <c r="D57" s="149">
        <v>0</v>
      </c>
      <c r="E57" s="149">
        <v>0</v>
      </c>
      <c r="F57" s="149">
        <v>0</v>
      </c>
      <c r="G57" s="173"/>
      <c r="H57" s="65"/>
      <c r="I57" s="58"/>
      <c r="J57" s="53" t="s">
        <v>120</v>
      </c>
      <c r="K57" s="52" t="s">
        <v>119</v>
      </c>
      <c r="L57" s="84">
        <f t="shared" si="7"/>
        <v>0</v>
      </c>
      <c r="M57" s="84">
        <f t="shared" si="7"/>
        <v>0</v>
      </c>
      <c r="N57" s="84">
        <f t="shared" si="7"/>
        <v>0</v>
      </c>
      <c r="O57" s="173"/>
      <c r="P57" s="76"/>
      <c r="Q57" s="77" t="s">
        <v>413</v>
      </c>
      <c r="R57" s="78"/>
      <c r="S57" s="78"/>
      <c r="T57" s="79"/>
    </row>
    <row r="58" spans="1:20">
      <c r="A58" s="56"/>
      <c r="B58" s="52" t="s">
        <v>121</v>
      </c>
      <c r="C58" s="53" t="s">
        <v>122</v>
      </c>
      <c r="D58" s="149">
        <v>0</v>
      </c>
      <c r="E58" s="149">
        <v>0</v>
      </c>
      <c r="F58" s="149">
        <v>0</v>
      </c>
      <c r="G58" s="173"/>
      <c r="H58" s="65"/>
      <c r="I58" s="58"/>
      <c r="J58" s="53" t="s">
        <v>122</v>
      </c>
      <c r="K58" s="52" t="s">
        <v>121</v>
      </c>
      <c r="L58" s="84">
        <f t="shared" si="7"/>
        <v>0</v>
      </c>
      <c r="M58" s="84">
        <f t="shared" si="7"/>
        <v>0</v>
      </c>
      <c r="N58" s="84">
        <f t="shared" si="7"/>
        <v>0</v>
      </c>
      <c r="O58" s="173"/>
      <c r="P58" s="62">
        <v>1</v>
      </c>
      <c r="Q58" s="80" t="s">
        <v>397</v>
      </c>
      <c r="R58" s="156">
        <f>SUM(L23:L24,L29:L30)</f>
        <v>0</v>
      </c>
      <c r="S58" s="156">
        <f t="shared" ref="S58:T58" si="8">SUM(M23:M24,M29:M30)</f>
        <v>0</v>
      </c>
      <c r="T58" s="156">
        <f t="shared" si="8"/>
        <v>0</v>
      </c>
    </row>
    <row r="59" spans="1:20">
      <c r="A59" s="56"/>
      <c r="B59" s="52" t="s">
        <v>123</v>
      </c>
      <c r="C59" s="53" t="s">
        <v>124</v>
      </c>
      <c r="D59" s="149">
        <v>0</v>
      </c>
      <c r="E59" s="149">
        <v>0</v>
      </c>
      <c r="F59" s="149">
        <v>0</v>
      </c>
      <c r="G59" s="173"/>
      <c r="H59" s="65"/>
      <c r="I59" s="58"/>
      <c r="J59" s="53" t="s">
        <v>124</v>
      </c>
      <c r="K59" s="52" t="s">
        <v>123</v>
      </c>
      <c r="L59" s="84">
        <f t="shared" si="7"/>
        <v>0</v>
      </c>
      <c r="M59" s="84">
        <f t="shared" si="7"/>
        <v>0</v>
      </c>
      <c r="N59" s="84">
        <f t="shared" si="7"/>
        <v>0</v>
      </c>
      <c r="O59" s="173"/>
      <c r="P59" s="62">
        <v>2</v>
      </c>
      <c r="Q59" s="80" t="s">
        <v>398</v>
      </c>
      <c r="R59" s="156">
        <f>SUM(L31:L33,L36)</f>
        <v>0</v>
      </c>
      <c r="S59" s="156">
        <f t="shared" ref="S59:T59" si="9">SUM(M31:M33,M36)</f>
        <v>0</v>
      </c>
      <c r="T59" s="156">
        <f t="shared" si="9"/>
        <v>0</v>
      </c>
    </row>
    <row r="60" spans="1:20">
      <c r="A60" s="56"/>
      <c r="B60" s="52" t="s">
        <v>136</v>
      </c>
      <c r="C60" s="53" t="s">
        <v>58</v>
      </c>
      <c r="D60" s="149">
        <v>0</v>
      </c>
      <c r="E60" s="149">
        <v>0</v>
      </c>
      <c r="F60" s="149">
        <v>0</v>
      </c>
      <c r="G60" s="173"/>
      <c r="H60" s="65"/>
      <c r="I60" s="58"/>
      <c r="J60" s="53" t="s">
        <v>58</v>
      </c>
      <c r="K60" s="52" t="s">
        <v>136</v>
      </c>
      <c r="L60" s="84">
        <f t="shared" si="7"/>
        <v>0</v>
      </c>
      <c r="M60" s="84">
        <f t="shared" si="7"/>
        <v>0</v>
      </c>
      <c r="N60" s="84">
        <f t="shared" si="7"/>
        <v>0</v>
      </c>
      <c r="O60" s="173"/>
      <c r="P60" s="62">
        <v>3</v>
      </c>
      <c r="Q60" s="80" t="s">
        <v>323</v>
      </c>
      <c r="R60" s="156">
        <f>SUM(L60:L63)</f>
        <v>0</v>
      </c>
      <c r="S60" s="156">
        <f t="shared" ref="S60:T60" si="10">SUM(M60:M63)</f>
        <v>0</v>
      </c>
      <c r="T60" s="156">
        <f t="shared" si="10"/>
        <v>0</v>
      </c>
    </row>
    <row r="61" spans="1:20">
      <c r="A61" s="56"/>
      <c r="B61" s="52" t="s">
        <v>125</v>
      </c>
      <c r="C61" s="53" t="s">
        <v>59</v>
      </c>
      <c r="D61" s="149">
        <v>0</v>
      </c>
      <c r="E61" s="149">
        <v>0</v>
      </c>
      <c r="F61" s="149">
        <v>0</v>
      </c>
      <c r="G61" s="173"/>
      <c r="H61" s="65"/>
      <c r="I61" s="58"/>
      <c r="J61" s="53" t="s">
        <v>59</v>
      </c>
      <c r="K61" s="52" t="s">
        <v>125</v>
      </c>
      <c r="L61" s="84">
        <f t="shared" si="7"/>
        <v>0</v>
      </c>
      <c r="M61" s="84">
        <f t="shared" si="7"/>
        <v>0</v>
      </c>
      <c r="N61" s="84">
        <f t="shared" si="7"/>
        <v>0</v>
      </c>
      <c r="O61" s="173"/>
      <c r="P61" s="62">
        <v>4</v>
      </c>
      <c r="Q61" s="80" t="s">
        <v>159</v>
      </c>
      <c r="R61" s="156">
        <f>SUM(L50:L53)</f>
        <v>2658.95</v>
      </c>
      <c r="S61" s="156">
        <f t="shared" ref="S61:T61" si="11">SUM(M50:M53)</f>
        <v>2508.62</v>
      </c>
      <c r="T61" s="156">
        <f t="shared" si="11"/>
        <v>3090.56</v>
      </c>
    </row>
    <row r="62" spans="1:20" ht="25.5">
      <c r="A62" s="56"/>
      <c r="B62" s="52" t="s">
        <v>163</v>
      </c>
      <c r="C62" s="53" t="s">
        <v>60</v>
      </c>
      <c r="D62" s="149">
        <v>0</v>
      </c>
      <c r="E62" s="149">
        <v>0</v>
      </c>
      <c r="F62" s="149">
        <v>0</v>
      </c>
      <c r="G62" s="173"/>
      <c r="H62" s="65"/>
      <c r="I62" s="58"/>
      <c r="J62" s="53" t="s">
        <v>60</v>
      </c>
      <c r="K62" s="52" t="s">
        <v>163</v>
      </c>
      <c r="L62" s="84">
        <f t="shared" si="7"/>
        <v>0</v>
      </c>
      <c r="M62" s="84">
        <f t="shared" si="7"/>
        <v>0</v>
      </c>
      <c r="N62" s="84">
        <f t="shared" si="7"/>
        <v>0</v>
      </c>
      <c r="O62" s="173"/>
      <c r="P62" s="62">
        <v>5</v>
      </c>
      <c r="Q62" s="52" t="s">
        <v>399</v>
      </c>
      <c r="R62" s="156">
        <f t="shared" ref="R62:T63" si="12">L64</f>
        <v>4.9000000000000004</v>
      </c>
      <c r="S62" s="156">
        <f t="shared" si="12"/>
        <v>4.3109999999999999</v>
      </c>
      <c r="T62" s="156">
        <f t="shared" si="12"/>
        <v>7.01</v>
      </c>
    </row>
    <row r="63" spans="1:20">
      <c r="A63" s="56"/>
      <c r="B63" s="52" t="s">
        <v>126</v>
      </c>
      <c r="C63" s="53" t="s">
        <v>61</v>
      </c>
      <c r="D63" s="149">
        <v>0</v>
      </c>
      <c r="E63" s="149">
        <v>0</v>
      </c>
      <c r="F63" s="149">
        <v>0</v>
      </c>
      <c r="G63" s="173"/>
      <c r="H63" s="70"/>
      <c r="I63" s="61"/>
      <c r="J63" s="53" t="s">
        <v>61</v>
      </c>
      <c r="K63" s="52" t="s">
        <v>126</v>
      </c>
      <c r="L63" s="84">
        <f t="shared" si="7"/>
        <v>0</v>
      </c>
      <c r="M63" s="84">
        <f t="shared" si="7"/>
        <v>0</v>
      </c>
      <c r="N63" s="84">
        <f t="shared" si="7"/>
        <v>0</v>
      </c>
      <c r="O63" s="173"/>
      <c r="P63" s="62">
        <v>6</v>
      </c>
      <c r="Q63" s="320" t="s">
        <v>559</v>
      </c>
      <c r="R63" s="156">
        <f>L65</f>
        <v>70.459999999999994</v>
      </c>
      <c r="S63" s="156">
        <f t="shared" si="12"/>
        <v>198.24</v>
      </c>
      <c r="T63" s="156">
        <f t="shared" si="12"/>
        <v>6.42</v>
      </c>
    </row>
    <row r="64" spans="1:20">
      <c r="A64" s="51" t="s">
        <v>62</v>
      </c>
      <c r="B64" s="52" t="s">
        <v>165</v>
      </c>
      <c r="C64" s="53" t="s">
        <v>63</v>
      </c>
      <c r="D64" s="149">
        <v>4.9000000000000004</v>
      </c>
      <c r="E64" s="149">
        <v>4.3109999999999999</v>
      </c>
      <c r="F64" s="149">
        <v>7.01</v>
      </c>
      <c r="G64" s="173"/>
      <c r="H64" s="64" t="s">
        <v>62</v>
      </c>
      <c r="I64" s="55" t="s">
        <v>164</v>
      </c>
      <c r="J64" s="53" t="s">
        <v>63</v>
      </c>
      <c r="K64" s="52" t="s">
        <v>165</v>
      </c>
      <c r="L64" s="84">
        <f t="shared" si="7"/>
        <v>4.9000000000000004</v>
      </c>
      <c r="M64" s="84">
        <f t="shared" si="7"/>
        <v>4.3109999999999999</v>
      </c>
      <c r="N64" s="84">
        <f t="shared" si="7"/>
        <v>7.01</v>
      </c>
      <c r="O64" s="174"/>
      <c r="P64" s="62">
        <v>7</v>
      </c>
      <c r="Q64" s="320" t="s">
        <v>560</v>
      </c>
      <c r="R64" s="156">
        <f>SUM(L66,L69)</f>
        <v>0</v>
      </c>
      <c r="S64" s="156">
        <f>SUM(M66,M69)</f>
        <v>0</v>
      </c>
      <c r="T64" s="156">
        <f>SUM(N66,N69)</f>
        <v>0</v>
      </c>
    </row>
    <row r="65" spans="1:20">
      <c r="A65" s="56"/>
      <c r="B65" s="52" t="s">
        <v>127</v>
      </c>
      <c r="C65" s="53" t="s">
        <v>64</v>
      </c>
      <c r="D65" s="149">
        <v>70.459999999999994</v>
      </c>
      <c r="E65" s="149">
        <v>198.24</v>
      </c>
      <c r="F65" s="149">
        <v>6.42</v>
      </c>
      <c r="G65" s="173"/>
      <c r="H65" s="65"/>
      <c r="I65" s="58"/>
      <c r="J65" s="53" t="s">
        <v>64</v>
      </c>
      <c r="K65" s="52" t="s">
        <v>127</v>
      </c>
      <c r="L65" s="84">
        <f t="shared" si="7"/>
        <v>70.459999999999994</v>
      </c>
      <c r="M65" s="84">
        <f t="shared" si="7"/>
        <v>198.24</v>
      </c>
      <c r="N65" s="84">
        <f t="shared" si="7"/>
        <v>6.42</v>
      </c>
      <c r="O65" s="174"/>
      <c r="P65" s="62">
        <v>8</v>
      </c>
      <c r="Q65" s="80" t="s">
        <v>133</v>
      </c>
      <c r="R65" s="156">
        <f>L78</f>
        <v>164.02</v>
      </c>
      <c r="S65" s="156">
        <f>M78</f>
        <v>709.12</v>
      </c>
      <c r="T65" s="156">
        <f>N78</f>
        <v>630.42999999999995</v>
      </c>
    </row>
    <row r="66" spans="1:20">
      <c r="A66" s="56"/>
      <c r="B66" s="52" t="s">
        <v>166</v>
      </c>
      <c r="C66" s="53" t="s">
        <v>65</v>
      </c>
      <c r="D66" s="149">
        <v>0</v>
      </c>
      <c r="E66" s="149">
        <v>0</v>
      </c>
      <c r="F66" s="149">
        <v>0</v>
      </c>
      <c r="G66" s="173"/>
      <c r="H66" s="65"/>
      <c r="I66" s="58"/>
      <c r="J66" s="53" t="s">
        <v>65</v>
      </c>
      <c r="K66" s="52" t="s">
        <v>166</v>
      </c>
      <c r="L66" s="84">
        <f t="shared" si="7"/>
        <v>0</v>
      </c>
      <c r="M66" s="84">
        <f t="shared" si="7"/>
        <v>0</v>
      </c>
      <c r="N66" s="84">
        <f t="shared" si="7"/>
        <v>0</v>
      </c>
      <c r="O66" s="174"/>
      <c r="P66" s="81"/>
    </row>
    <row r="67" spans="1:20">
      <c r="A67" s="56"/>
      <c r="B67" s="52" t="s">
        <v>173</v>
      </c>
      <c r="C67" s="53" t="s">
        <v>66</v>
      </c>
      <c r="D67" s="149">
        <v>0</v>
      </c>
      <c r="E67" s="149">
        <v>0</v>
      </c>
      <c r="F67" s="149">
        <v>0</v>
      </c>
      <c r="G67" s="173"/>
      <c r="H67" s="65"/>
      <c r="I67" s="58"/>
      <c r="J67" s="53" t="s">
        <v>66</v>
      </c>
      <c r="K67" s="52" t="s">
        <v>173</v>
      </c>
      <c r="L67" s="84">
        <f t="shared" si="7"/>
        <v>0</v>
      </c>
      <c r="M67" s="84">
        <f t="shared" si="7"/>
        <v>0</v>
      </c>
      <c r="N67" s="84">
        <f t="shared" si="7"/>
        <v>0</v>
      </c>
      <c r="O67" s="174"/>
      <c r="P67" s="81"/>
    </row>
    <row r="68" spans="1:20">
      <c r="A68" s="56"/>
      <c r="B68" s="52" t="s">
        <v>174</v>
      </c>
      <c r="C68" s="53" t="s">
        <v>67</v>
      </c>
      <c r="D68" s="149">
        <v>0</v>
      </c>
      <c r="E68" s="149">
        <v>0</v>
      </c>
      <c r="F68" s="149">
        <v>0</v>
      </c>
      <c r="G68" s="173"/>
      <c r="H68" s="65"/>
      <c r="I68" s="58"/>
      <c r="J68" s="53" t="s">
        <v>67</v>
      </c>
      <c r="K68" s="52" t="s">
        <v>174</v>
      </c>
      <c r="L68" s="84">
        <f t="shared" si="7"/>
        <v>0</v>
      </c>
      <c r="M68" s="84">
        <f t="shared" si="7"/>
        <v>0</v>
      </c>
      <c r="N68" s="84">
        <f t="shared" si="7"/>
        <v>0</v>
      </c>
      <c r="O68" s="174"/>
      <c r="P68" s="81"/>
    </row>
    <row r="69" spans="1:20">
      <c r="A69" s="56"/>
      <c r="B69" s="52" t="s">
        <v>175</v>
      </c>
      <c r="C69" s="53" t="s">
        <v>68</v>
      </c>
      <c r="D69" s="149">
        <v>0</v>
      </c>
      <c r="E69" s="149">
        <v>0</v>
      </c>
      <c r="F69" s="149">
        <v>0</v>
      </c>
      <c r="G69" s="173"/>
      <c r="H69" s="65"/>
      <c r="I69" s="58"/>
      <c r="J69" s="53" t="s">
        <v>68</v>
      </c>
      <c r="K69" s="52" t="s">
        <v>175</v>
      </c>
      <c r="L69" s="84">
        <f t="shared" si="7"/>
        <v>0</v>
      </c>
      <c r="M69" s="84">
        <f t="shared" si="7"/>
        <v>0</v>
      </c>
      <c r="N69" s="84">
        <f t="shared" si="7"/>
        <v>0</v>
      </c>
      <c r="O69" s="174"/>
      <c r="P69" s="81"/>
    </row>
    <row r="70" spans="1:20">
      <c r="A70" s="56"/>
      <c r="B70" s="52" t="s">
        <v>167</v>
      </c>
      <c r="C70" s="53" t="s">
        <v>128</v>
      </c>
      <c r="D70" s="149">
        <v>0</v>
      </c>
      <c r="E70" s="149">
        <v>0</v>
      </c>
      <c r="F70" s="149">
        <v>0</v>
      </c>
      <c r="G70" s="173"/>
      <c r="H70" s="65"/>
      <c r="I70" s="58"/>
      <c r="J70" s="53" t="s">
        <v>128</v>
      </c>
      <c r="K70" s="52" t="s">
        <v>167</v>
      </c>
      <c r="L70" s="84">
        <f t="shared" si="7"/>
        <v>0</v>
      </c>
      <c r="M70" s="84">
        <f t="shared" si="7"/>
        <v>0</v>
      </c>
      <c r="N70" s="84">
        <f t="shared" si="7"/>
        <v>0</v>
      </c>
      <c r="O70" s="174"/>
      <c r="P70" s="81"/>
    </row>
    <row r="71" spans="1:20">
      <c r="A71" s="56"/>
      <c r="B71" s="52" t="s">
        <v>129</v>
      </c>
      <c r="C71" s="53" t="s">
        <v>69</v>
      </c>
      <c r="D71" s="149">
        <v>0</v>
      </c>
      <c r="E71" s="149">
        <v>0.28499999999999998</v>
      </c>
      <c r="F71" s="149">
        <v>19.52</v>
      </c>
      <c r="G71" s="173"/>
      <c r="H71" s="65"/>
      <c r="I71" s="58"/>
      <c r="J71" s="53" t="s">
        <v>69</v>
      </c>
      <c r="K71" s="52" t="s">
        <v>129</v>
      </c>
      <c r="L71" s="84">
        <f t="shared" si="7"/>
        <v>0</v>
      </c>
      <c r="M71" s="84">
        <f t="shared" si="7"/>
        <v>0.28499999999999998</v>
      </c>
      <c r="N71" s="84">
        <f t="shared" si="7"/>
        <v>19.52</v>
      </c>
      <c r="O71" s="174"/>
      <c r="P71" s="81"/>
    </row>
    <row r="72" spans="1:20">
      <c r="A72" s="59"/>
      <c r="B72" s="52" t="s">
        <v>168</v>
      </c>
      <c r="C72" s="53" t="s">
        <v>70</v>
      </c>
      <c r="D72" s="149">
        <v>0</v>
      </c>
      <c r="E72" s="149">
        <v>0</v>
      </c>
      <c r="F72" s="149">
        <v>0</v>
      </c>
      <c r="G72" s="173"/>
      <c r="H72" s="70"/>
      <c r="I72" s="61"/>
      <c r="J72" s="53" t="s">
        <v>70</v>
      </c>
      <c r="K72" s="52" t="s">
        <v>168</v>
      </c>
      <c r="L72" s="84">
        <f t="shared" si="7"/>
        <v>0</v>
      </c>
      <c r="M72" s="84">
        <f t="shared" si="7"/>
        <v>0</v>
      </c>
      <c r="N72" s="84">
        <f t="shared" si="7"/>
        <v>0</v>
      </c>
      <c r="O72" s="174"/>
      <c r="P72" s="81"/>
    </row>
    <row r="73" spans="1:20">
      <c r="A73" s="56" t="s">
        <v>71</v>
      </c>
      <c r="B73" s="52" t="s">
        <v>170</v>
      </c>
      <c r="C73" s="53" t="s">
        <v>72</v>
      </c>
      <c r="D73" s="149">
        <v>107</v>
      </c>
      <c r="E73" s="149">
        <v>125.25</v>
      </c>
      <c r="F73" s="149">
        <v>150.35</v>
      </c>
      <c r="G73" s="173"/>
      <c r="H73" s="64" t="s">
        <v>71</v>
      </c>
      <c r="I73" s="55" t="s">
        <v>169</v>
      </c>
      <c r="J73" s="53" t="s">
        <v>72</v>
      </c>
      <c r="K73" s="52" t="s">
        <v>170</v>
      </c>
      <c r="L73" s="84">
        <f t="shared" si="7"/>
        <v>107</v>
      </c>
      <c r="M73" s="84">
        <f t="shared" si="7"/>
        <v>125.25</v>
      </c>
      <c r="N73" s="84">
        <f t="shared" si="7"/>
        <v>150.35</v>
      </c>
      <c r="O73" s="174"/>
      <c r="P73" s="81"/>
    </row>
    <row r="74" spans="1:20">
      <c r="A74" s="56"/>
      <c r="B74" s="52" t="s">
        <v>130</v>
      </c>
      <c r="C74" s="53" t="s">
        <v>73</v>
      </c>
      <c r="D74" s="149">
        <v>0</v>
      </c>
      <c r="E74" s="149">
        <v>1.49</v>
      </c>
      <c r="F74" s="149">
        <v>0.252</v>
      </c>
      <c r="G74" s="173"/>
      <c r="H74" s="65"/>
      <c r="I74" s="58"/>
      <c r="J74" s="53" t="s">
        <v>73</v>
      </c>
      <c r="K74" s="52" t="s">
        <v>130</v>
      </c>
      <c r="L74" s="84">
        <f t="shared" si="7"/>
        <v>0</v>
      </c>
      <c r="M74" s="84">
        <f t="shared" si="7"/>
        <v>1.49</v>
      </c>
      <c r="N74" s="84">
        <f t="shared" si="7"/>
        <v>0.252</v>
      </c>
      <c r="O74" s="174"/>
      <c r="P74" s="81"/>
    </row>
    <row r="75" spans="1:20">
      <c r="A75" s="56"/>
      <c r="B75" s="52" t="s">
        <v>131</v>
      </c>
      <c r="C75" s="53" t="s">
        <v>74</v>
      </c>
      <c r="D75" s="149">
        <v>0</v>
      </c>
      <c r="E75" s="149">
        <v>0</v>
      </c>
      <c r="F75" s="149">
        <v>0</v>
      </c>
      <c r="G75" s="173"/>
      <c r="H75" s="70"/>
      <c r="I75" s="61"/>
      <c r="J75" s="53" t="s">
        <v>74</v>
      </c>
      <c r="K75" s="52" t="s">
        <v>131</v>
      </c>
      <c r="L75" s="84">
        <f t="shared" si="7"/>
        <v>0</v>
      </c>
      <c r="M75" s="84">
        <f t="shared" si="7"/>
        <v>0</v>
      </c>
      <c r="N75" s="84">
        <f t="shared" si="7"/>
        <v>0</v>
      </c>
      <c r="O75" s="174"/>
      <c r="P75" s="81"/>
    </row>
    <row r="76" spans="1:20" ht="38.25">
      <c r="A76" s="51" t="s">
        <v>75</v>
      </c>
      <c r="B76" s="52" t="s">
        <v>171</v>
      </c>
      <c r="C76" s="53" t="s">
        <v>77</v>
      </c>
      <c r="D76" s="149">
        <v>30.19</v>
      </c>
      <c r="E76" s="149">
        <v>15.35</v>
      </c>
      <c r="F76" s="149">
        <v>22.93</v>
      </c>
      <c r="G76" s="173"/>
      <c r="H76" s="64" t="s">
        <v>75</v>
      </c>
      <c r="I76" s="55" t="s">
        <v>76</v>
      </c>
      <c r="J76" s="53" t="s">
        <v>77</v>
      </c>
      <c r="K76" s="52" t="s">
        <v>171</v>
      </c>
      <c r="L76" s="84">
        <f t="shared" si="7"/>
        <v>30.19</v>
      </c>
      <c r="M76" s="84">
        <f t="shared" si="7"/>
        <v>15.35</v>
      </c>
      <c r="N76" s="84">
        <f t="shared" si="7"/>
        <v>22.93</v>
      </c>
      <c r="O76" s="174"/>
      <c r="P76" s="81"/>
    </row>
    <row r="77" spans="1:20">
      <c r="A77" s="56"/>
      <c r="B77" s="52" t="s">
        <v>132</v>
      </c>
      <c r="C77" s="53" t="s">
        <v>78</v>
      </c>
      <c r="D77" s="149">
        <v>19.3</v>
      </c>
      <c r="E77" s="149">
        <v>15.12</v>
      </c>
      <c r="F77" s="149">
        <v>17.84</v>
      </c>
      <c r="G77" s="173"/>
      <c r="H77" s="65"/>
      <c r="I77" s="58"/>
      <c r="J77" s="53" t="s">
        <v>78</v>
      </c>
      <c r="K77" s="52" t="s">
        <v>132</v>
      </c>
      <c r="L77" s="84">
        <f t="shared" si="7"/>
        <v>19.3</v>
      </c>
      <c r="M77" s="84">
        <f t="shared" si="7"/>
        <v>15.12</v>
      </c>
      <c r="N77" s="84">
        <f t="shared" si="7"/>
        <v>17.84</v>
      </c>
      <c r="O77" s="174"/>
      <c r="P77" s="81"/>
    </row>
    <row r="78" spans="1:20">
      <c r="A78" s="56"/>
      <c r="B78" s="52" t="s">
        <v>133</v>
      </c>
      <c r="C78" s="53" t="s">
        <v>134</v>
      </c>
      <c r="D78" s="149">
        <v>164.02</v>
      </c>
      <c r="E78" s="149">
        <v>709.12</v>
      </c>
      <c r="F78" s="149">
        <v>630.42999999999995</v>
      </c>
      <c r="G78" s="173"/>
      <c r="H78" s="65"/>
      <c r="I78" s="58"/>
      <c r="J78" s="53" t="s">
        <v>134</v>
      </c>
      <c r="K78" s="52" t="s">
        <v>133</v>
      </c>
      <c r="L78" s="84">
        <f t="shared" si="7"/>
        <v>164.02</v>
      </c>
      <c r="M78" s="84">
        <f t="shared" si="7"/>
        <v>709.12</v>
      </c>
      <c r="N78" s="84">
        <f t="shared" si="7"/>
        <v>630.42999999999995</v>
      </c>
      <c r="O78" s="174"/>
      <c r="P78" s="81"/>
    </row>
    <row r="79" spans="1:20">
      <c r="A79" s="59"/>
      <c r="B79" s="52" t="s">
        <v>135</v>
      </c>
      <c r="C79" s="53" t="s">
        <v>172</v>
      </c>
      <c r="D79" s="149">
        <v>0</v>
      </c>
      <c r="E79" s="149">
        <v>0</v>
      </c>
      <c r="F79" s="149">
        <v>0</v>
      </c>
      <c r="G79" s="173"/>
      <c r="H79" s="70"/>
      <c r="I79" s="61"/>
      <c r="J79" s="53" t="s">
        <v>172</v>
      </c>
      <c r="K79" s="52" t="s">
        <v>135</v>
      </c>
      <c r="L79" s="84">
        <f>D79</f>
        <v>0</v>
      </c>
      <c r="M79" s="84">
        <f>E79</f>
        <v>0</v>
      </c>
      <c r="N79" s="84">
        <f>F79</f>
        <v>0</v>
      </c>
      <c r="O79" s="174"/>
      <c r="P79" s="81"/>
    </row>
    <row r="80" spans="1:20">
      <c r="D80" s="150"/>
      <c r="E80" s="150"/>
      <c r="F80" s="150"/>
      <c r="G80" s="150"/>
      <c r="O80" s="174"/>
      <c r="P80" s="81"/>
    </row>
    <row r="81" spans="2:16">
      <c r="D81" s="150"/>
      <c r="E81" s="150"/>
      <c r="F81" s="150"/>
      <c r="G81" s="150"/>
      <c r="O81" s="150"/>
      <c r="P81" s="81"/>
    </row>
    <row r="82" spans="2:16">
      <c r="D82" s="150"/>
      <c r="E82" s="294"/>
      <c r="F82" s="150"/>
      <c r="G82" s="150"/>
      <c r="O82" s="150"/>
      <c r="P82" s="81"/>
    </row>
    <row r="83" spans="2:16">
      <c r="D83" s="150"/>
      <c r="E83" s="150"/>
      <c r="F83" s="150"/>
      <c r="G83" s="150"/>
      <c r="O83" s="150"/>
    </row>
    <row r="84" spans="2:16">
      <c r="D84" s="150"/>
      <c r="E84" s="150"/>
      <c r="F84" s="150"/>
      <c r="G84" s="150"/>
      <c r="O84" s="150"/>
    </row>
    <row r="85" spans="2:16" ht="15" customHeight="1">
      <c r="D85" s="82"/>
      <c r="E85" s="82"/>
      <c r="F85" s="82"/>
      <c r="G85" s="82"/>
      <c r="O85" s="150"/>
    </row>
    <row r="86" spans="2:16" ht="15">
      <c r="B86" s="83"/>
      <c r="D86" s="82"/>
      <c r="E86" s="82"/>
      <c r="F86" s="82"/>
      <c r="G86" s="82"/>
      <c r="O86" s="82"/>
    </row>
    <row r="87" spans="2:16" ht="15">
      <c r="B87" s="83"/>
      <c r="D87" s="82"/>
      <c r="E87" s="82"/>
      <c r="F87" s="82"/>
      <c r="G87" s="82"/>
      <c r="O87" s="82"/>
    </row>
    <row r="88" spans="2:16" ht="15">
      <c r="D88" s="82"/>
      <c r="E88" s="82"/>
      <c r="F88" s="82"/>
      <c r="G88" s="82"/>
      <c r="O88" s="82"/>
    </row>
    <row r="89" spans="2:16" ht="15">
      <c r="D89" s="82"/>
      <c r="E89" s="82"/>
      <c r="F89" s="82"/>
      <c r="G89" s="82"/>
      <c r="O89" s="82"/>
    </row>
    <row r="90" spans="2:16" ht="15">
      <c r="D90" s="82"/>
      <c r="E90" s="82"/>
      <c r="F90" s="82"/>
      <c r="G90" s="82"/>
      <c r="O90" s="82"/>
    </row>
    <row r="91" spans="2:16" ht="15">
      <c r="D91" s="82"/>
      <c r="E91" s="82"/>
      <c r="F91" s="82"/>
      <c r="G91" s="82"/>
      <c r="O91" s="82"/>
    </row>
    <row r="92" spans="2:16" ht="15">
      <c r="D92" s="82"/>
      <c r="E92" s="82"/>
      <c r="F92" s="82"/>
      <c r="G92" s="82"/>
      <c r="O92" s="82"/>
    </row>
    <row r="93" spans="2:16" ht="15">
      <c r="D93" s="82"/>
      <c r="E93" s="82"/>
      <c r="F93" s="82"/>
      <c r="G93" s="82"/>
      <c r="O93" s="82"/>
    </row>
    <row r="94" spans="2:16" ht="15" customHeight="1">
      <c r="O94" s="82"/>
    </row>
  </sheetData>
  <mergeCells count="6">
    <mergeCell ref="P6:Q6"/>
    <mergeCell ref="R6:T6"/>
    <mergeCell ref="I38:I39"/>
    <mergeCell ref="D6:F6"/>
    <mergeCell ref="H6:K6"/>
    <mergeCell ref="L6:N6"/>
  </mergeCells>
  <conditionalFormatting sqref="D8:F79">
    <cfRule type="expression" dxfId="40" priority="1">
      <formula>ISNUMBER(D8)</formula>
    </cfRule>
  </conditionalFormatting>
  <pageMargins left="0.25" right="0.25" top="0.75" bottom="0.75" header="0.3" footer="0.3"/>
  <pageSetup paperSize="9" scale="80" fitToWidth="0" orientation="portrait" r:id="rId1"/>
</worksheet>
</file>

<file path=xl/worksheets/sheet3.xml><?xml version="1.0" encoding="utf-8"?>
<worksheet xmlns="http://schemas.openxmlformats.org/spreadsheetml/2006/main" xmlns:r="http://schemas.openxmlformats.org/officeDocument/2006/relationships">
  <sheetPr>
    <tabColor rgb="FFFF0000"/>
    <pageSetUpPr fitToPage="1"/>
  </sheetPr>
  <dimension ref="A1:Y94"/>
  <sheetViews>
    <sheetView showGridLines="0" zoomScale="70" zoomScaleNormal="70" workbookViewId="0">
      <pane ySplit="7" topLeftCell="A38" activePane="bottomLeft" state="frozen"/>
      <selection pane="bottomLeft" activeCell="A8" sqref="A8"/>
    </sheetView>
  </sheetViews>
  <sheetFormatPr defaultRowHeight="12.75"/>
  <cols>
    <col min="1" max="1" width="5.7109375" style="564" customWidth="1"/>
    <col min="2" max="2" width="97.5703125" style="564" customWidth="1"/>
    <col min="3" max="3" width="11.28515625" style="564" customWidth="1"/>
    <col min="4" max="4" width="12.85546875" style="564" customWidth="1"/>
    <col min="5" max="5" width="12.28515625" style="564" customWidth="1"/>
    <col min="6" max="6" width="12.7109375" style="591" customWidth="1"/>
    <col min="7" max="7" width="7" style="591" customWidth="1"/>
    <col min="8" max="8" width="9.140625" style="564"/>
    <col min="9" max="9" width="17.85546875" style="564" customWidth="1"/>
    <col min="10" max="10" width="9.140625" style="564"/>
    <col min="11" max="11" width="91.5703125" style="564" customWidth="1"/>
    <col min="12" max="12" width="13.7109375" style="564" customWidth="1"/>
    <col min="13" max="13" width="14.28515625" style="564" customWidth="1"/>
    <col min="14" max="14" width="12.28515625" style="564" customWidth="1"/>
    <col min="15" max="15" width="4.7109375" style="95" customWidth="1"/>
    <col min="16" max="16" width="9.7109375" style="564" bestFit="1" customWidth="1"/>
    <col min="17" max="17" width="68.5703125" style="564" bestFit="1" customWidth="1"/>
    <col min="18" max="18" width="13.7109375" style="564" customWidth="1"/>
    <col min="19" max="19" width="13.42578125" style="564" customWidth="1"/>
    <col min="20" max="20" width="12.7109375" style="564" customWidth="1"/>
    <col min="21" max="16384" width="9.140625" style="564"/>
  </cols>
  <sheetData>
    <row r="1" spans="1:25" s="546" customFormat="1" ht="21">
      <c r="A1" s="545" t="s">
        <v>773</v>
      </c>
      <c r="F1" s="547"/>
      <c r="G1" s="547"/>
      <c r="H1" s="547"/>
      <c r="I1" s="547"/>
      <c r="J1" s="547"/>
      <c r="K1" s="548"/>
      <c r="L1" s="549"/>
      <c r="M1" s="549"/>
      <c r="N1" s="549"/>
      <c r="O1" s="549"/>
      <c r="P1" s="548"/>
      <c r="Q1" s="549"/>
      <c r="W1" s="547"/>
      <c r="X1" s="550"/>
      <c r="Y1" s="550"/>
    </row>
    <row r="2" spans="1:25" s="552" customFormat="1" ht="18.75">
      <c r="A2" s="551" t="s">
        <v>774</v>
      </c>
      <c r="C2" s="282" t="s">
        <v>403</v>
      </c>
      <c r="D2" s="228"/>
      <c r="E2" s="226" t="s">
        <v>519</v>
      </c>
      <c r="I2" s="94"/>
      <c r="J2" s="95"/>
      <c r="K2" s="553"/>
      <c r="L2" s="98"/>
      <c r="M2" s="94"/>
      <c r="O2" s="95"/>
      <c r="P2" s="553"/>
      <c r="R2" s="98"/>
      <c r="S2" s="98"/>
      <c r="W2" s="95"/>
    </row>
    <row r="3" spans="1:25" s="552" customFormat="1" ht="18.75">
      <c r="B3" s="428"/>
      <c r="C3" s="259"/>
      <c r="D3" s="253"/>
      <c r="E3" s="226" t="s">
        <v>520</v>
      </c>
      <c r="J3" s="95"/>
      <c r="K3" s="553"/>
      <c r="O3" s="95"/>
      <c r="P3" s="553"/>
      <c r="W3" s="95"/>
    </row>
    <row r="4" spans="1:25" s="552" customFormat="1" ht="15.75">
      <c r="B4" s="92"/>
      <c r="C4" s="259"/>
      <c r="D4" s="251"/>
      <c r="E4" s="226" t="s">
        <v>525</v>
      </c>
      <c r="J4" s="95"/>
      <c r="K4" s="553"/>
      <c r="L4" s="99"/>
      <c r="O4" s="95"/>
      <c r="P4" s="553"/>
      <c r="R4" s="99"/>
      <c r="S4" s="99"/>
      <c r="W4" s="95"/>
    </row>
    <row r="5" spans="1:25" s="552" customFormat="1" ht="15">
      <c r="B5" s="554"/>
      <c r="C5" s="259"/>
      <c r="D5" s="280"/>
      <c r="E5" s="219" t="s">
        <v>707</v>
      </c>
      <c r="J5" s="95"/>
      <c r="K5" s="553"/>
      <c r="L5" s="99"/>
      <c r="O5" s="95"/>
      <c r="P5" s="553"/>
      <c r="R5" s="99"/>
      <c r="S5" s="99"/>
      <c r="W5" s="95"/>
    </row>
    <row r="6" spans="1:25" s="92" customFormat="1" ht="18.75" customHeight="1">
      <c r="A6" s="660" t="s">
        <v>775</v>
      </c>
      <c r="B6" s="661"/>
      <c r="C6" s="662"/>
      <c r="D6" s="663" t="s">
        <v>404</v>
      </c>
      <c r="E6" s="661"/>
      <c r="F6" s="662"/>
      <c r="G6" s="104"/>
      <c r="H6" s="656" t="s">
        <v>405</v>
      </c>
      <c r="I6" s="650"/>
      <c r="J6" s="650"/>
      <c r="K6" s="648"/>
      <c r="L6" s="657" t="s">
        <v>404</v>
      </c>
      <c r="M6" s="658"/>
      <c r="N6" s="659"/>
      <c r="O6" s="104"/>
      <c r="P6" s="647" t="s">
        <v>406</v>
      </c>
      <c r="Q6" s="648"/>
      <c r="R6" s="649" t="s">
        <v>404</v>
      </c>
      <c r="S6" s="650"/>
      <c r="T6" s="648"/>
    </row>
    <row r="7" spans="1:25" s="558" customFormat="1" ht="24.75" customHeight="1">
      <c r="A7" s="555" t="s">
        <v>0</v>
      </c>
      <c r="B7" s="556" t="s">
        <v>1</v>
      </c>
      <c r="C7" s="555" t="s">
        <v>2</v>
      </c>
      <c r="D7" s="557" t="s">
        <v>400</v>
      </c>
      <c r="E7" s="557" t="s">
        <v>401</v>
      </c>
      <c r="F7" s="557" t="s">
        <v>402</v>
      </c>
      <c r="G7" s="120"/>
      <c r="H7" s="46" t="s">
        <v>408</v>
      </c>
      <c r="I7" s="47" t="s">
        <v>414</v>
      </c>
      <c r="J7" s="46" t="s">
        <v>407</v>
      </c>
      <c r="K7" s="47" t="s">
        <v>409</v>
      </c>
      <c r="L7" s="46" t="s">
        <v>400</v>
      </c>
      <c r="M7" s="46" t="s">
        <v>401</v>
      </c>
      <c r="N7" s="46" t="s">
        <v>402</v>
      </c>
      <c r="O7" s="120"/>
      <c r="P7" s="48" t="s">
        <v>0</v>
      </c>
      <c r="Q7" s="49" t="s">
        <v>411</v>
      </c>
      <c r="R7" s="50" t="s">
        <v>400</v>
      </c>
      <c r="S7" s="50" t="s">
        <v>401</v>
      </c>
      <c r="T7" s="50" t="s">
        <v>402</v>
      </c>
    </row>
    <row r="8" spans="1:25" ht="15">
      <c r="A8" s="559" t="s">
        <v>3</v>
      </c>
      <c r="B8" s="560" t="s">
        <v>79</v>
      </c>
      <c r="C8" s="561" t="s">
        <v>4</v>
      </c>
      <c r="D8" s="149">
        <v>3.68</v>
      </c>
      <c r="E8" s="149">
        <v>21.53</v>
      </c>
      <c r="F8" s="149">
        <v>0.5</v>
      </c>
      <c r="G8" s="438"/>
      <c r="H8" s="559" t="s">
        <v>3</v>
      </c>
      <c r="I8" s="664" t="s">
        <v>137</v>
      </c>
      <c r="J8" s="562" t="s">
        <v>4</v>
      </c>
      <c r="K8" s="560" t="s">
        <v>79</v>
      </c>
      <c r="L8" s="597">
        <f t="shared" ref="L8:M8" si="0">D8</f>
        <v>3.68</v>
      </c>
      <c r="M8" s="597">
        <f t="shared" si="0"/>
        <v>21.53</v>
      </c>
      <c r="N8" s="597">
        <f>F8</f>
        <v>0.5</v>
      </c>
      <c r="O8" s="438"/>
      <c r="P8" s="563" t="s">
        <v>324</v>
      </c>
      <c r="Q8" s="496" t="s">
        <v>325</v>
      </c>
      <c r="R8" s="145" t="str">
        <f>L73</f>
        <v/>
      </c>
      <c r="S8" s="145" t="str">
        <f>M73</f>
        <v/>
      </c>
      <c r="T8" s="145" t="str">
        <f>N73</f>
        <v/>
      </c>
    </row>
    <row r="9" spans="1:25" ht="15">
      <c r="A9" s="565"/>
      <c r="B9" s="560" t="s">
        <v>139</v>
      </c>
      <c r="C9" s="561" t="s">
        <v>138</v>
      </c>
      <c r="D9" s="149">
        <v>5.68</v>
      </c>
      <c r="E9" s="149">
        <v>0</v>
      </c>
      <c r="F9" s="149">
        <v>0</v>
      </c>
      <c r="G9" s="438"/>
      <c r="H9" s="565"/>
      <c r="I9" s="665"/>
      <c r="J9" s="562" t="s">
        <v>138</v>
      </c>
      <c r="K9" s="560" t="s">
        <v>139</v>
      </c>
      <c r="L9" s="597">
        <f>IF(ISNUMBER(D9),D9,"")</f>
        <v>5.68</v>
      </c>
      <c r="M9" s="597">
        <f t="shared" ref="M9:N9" si="1">IF(ISNUMBER(E9),E9,"")</f>
        <v>0</v>
      </c>
      <c r="N9" s="597">
        <f t="shared" si="1"/>
        <v>0</v>
      </c>
      <c r="O9" s="438"/>
      <c r="P9" s="563" t="s">
        <v>326</v>
      </c>
      <c r="Q9" s="496" t="s">
        <v>327</v>
      </c>
      <c r="R9" s="145">
        <f>L75</f>
        <v>139.68</v>
      </c>
      <c r="S9" s="145">
        <f>M75</f>
        <v>105.07</v>
      </c>
      <c r="T9" s="145">
        <f>N75</f>
        <v>224.44</v>
      </c>
    </row>
    <row r="10" spans="1:25" ht="15">
      <c r="A10" s="566"/>
      <c r="B10" s="560" t="s">
        <v>80</v>
      </c>
      <c r="C10" s="561" t="s">
        <v>81</v>
      </c>
      <c r="D10" s="149">
        <v>0.14000000000000001</v>
      </c>
      <c r="E10" s="149">
        <v>4.53</v>
      </c>
      <c r="F10" s="149">
        <v>0.06</v>
      </c>
      <c r="G10" s="438"/>
      <c r="H10" s="566"/>
      <c r="I10" s="666"/>
      <c r="J10" s="562" t="s">
        <v>81</v>
      </c>
      <c r="K10" s="560" t="s">
        <v>80</v>
      </c>
      <c r="L10" s="597">
        <f>IF(ISNUMBER(D10),D10,"")</f>
        <v>0.14000000000000001</v>
      </c>
      <c r="M10" s="597">
        <f t="shared" ref="M10:M11" si="2">IF(ISNUMBER(E10),E10,"")</f>
        <v>4.53</v>
      </c>
      <c r="N10" s="597">
        <f t="shared" ref="N10:N11" si="3">IF(ISNUMBER(F10),F10,"")</f>
        <v>0.06</v>
      </c>
      <c r="O10" s="438"/>
      <c r="P10" s="563" t="s">
        <v>328</v>
      </c>
      <c r="Q10" s="496" t="s">
        <v>130</v>
      </c>
      <c r="R10" s="145" t="str">
        <f>L74</f>
        <v/>
      </c>
      <c r="S10" s="145" t="str">
        <f>M74</f>
        <v/>
      </c>
      <c r="T10" s="145" t="str">
        <f>N74</f>
        <v/>
      </c>
    </row>
    <row r="11" spans="1:25" ht="15">
      <c r="A11" s="567" t="s">
        <v>5</v>
      </c>
      <c r="B11" s="560" t="s">
        <v>82</v>
      </c>
      <c r="C11" s="561" t="s">
        <v>7</v>
      </c>
      <c r="D11" s="149">
        <v>9791.2000000000007</v>
      </c>
      <c r="E11" s="149">
        <v>7101.25</v>
      </c>
      <c r="F11" s="149">
        <v>7279.05</v>
      </c>
      <c r="G11" s="438"/>
      <c r="H11" s="567" t="s">
        <v>5</v>
      </c>
      <c r="I11" s="568" t="s">
        <v>6</v>
      </c>
      <c r="J11" s="562" t="s">
        <v>7</v>
      </c>
      <c r="K11" s="560" t="s">
        <v>82</v>
      </c>
      <c r="L11" s="597">
        <f t="shared" ref="L11" si="4">IF(ISNUMBER(D11),D11,"")</f>
        <v>9791.2000000000007</v>
      </c>
      <c r="M11" s="597">
        <f t="shared" si="2"/>
        <v>7101.25</v>
      </c>
      <c r="N11" s="597">
        <f t="shared" si="3"/>
        <v>7279.05</v>
      </c>
      <c r="O11" s="438"/>
      <c r="P11" s="563" t="s">
        <v>329</v>
      </c>
      <c r="Q11" s="496" t="s">
        <v>330</v>
      </c>
      <c r="R11" s="145">
        <f>L44</f>
        <v>195.12</v>
      </c>
      <c r="S11" s="145">
        <f>M44</f>
        <v>202.4</v>
      </c>
      <c r="T11" s="146">
        <f>N44</f>
        <v>173.94</v>
      </c>
    </row>
    <row r="12" spans="1:25" ht="15">
      <c r="A12" s="566" t="s">
        <v>8</v>
      </c>
      <c r="B12" s="560" t="s">
        <v>83</v>
      </c>
      <c r="C12" s="569" t="s">
        <v>9</v>
      </c>
      <c r="D12" s="149">
        <v>3008.62</v>
      </c>
      <c r="E12" s="149">
        <v>2753.28</v>
      </c>
      <c r="F12" s="149">
        <v>2462.1</v>
      </c>
      <c r="G12" s="438"/>
      <c r="H12" s="567" t="s">
        <v>8</v>
      </c>
      <c r="I12" s="568" t="s">
        <v>140</v>
      </c>
      <c r="J12" s="562" t="s">
        <v>9</v>
      </c>
      <c r="K12" s="560" t="s">
        <v>83</v>
      </c>
      <c r="L12" s="597">
        <f t="shared" ref="L12:L26" si="5">IF(ISNUMBER(D12),D12,"")</f>
        <v>3008.62</v>
      </c>
      <c r="M12" s="597">
        <f t="shared" ref="M12:M26" si="6">IF(ISNUMBER(E12),E12,"")</f>
        <v>2753.28</v>
      </c>
      <c r="N12" s="597">
        <f t="shared" ref="N12:N26" si="7">IF(ISNUMBER(F12),F12,"")</f>
        <v>2462.1</v>
      </c>
      <c r="O12" s="438"/>
      <c r="P12" s="563" t="s">
        <v>331</v>
      </c>
      <c r="Q12" s="496" t="s">
        <v>332</v>
      </c>
      <c r="R12" s="145">
        <f>L46</f>
        <v>15.52</v>
      </c>
      <c r="S12" s="145">
        <f>M46</f>
        <v>0.45</v>
      </c>
      <c r="T12" s="146">
        <f>N46</f>
        <v>14.24</v>
      </c>
    </row>
    <row r="13" spans="1:25" ht="15">
      <c r="A13" s="559" t="s">
        <v>10</v>
      </c>
      <c r="B13" s="570" t="s">
        <v>572</v>
      </c>
      <c r="C13" s="571" t="s">
        <v>12</v>
      </c>
      <c r="D13" s="149">
        <v>0</v>
      </c>
      <c r="E13" s="149">
        <v>0</v>
      </c>
      <c r="F13" s="149">
        <v>0</v>
      </c>
      <c r="G13" s="438"/>
      <c r="H13" s="559" t="s">
        <v>10</v>
      </c>
      <c r="I13" s="664" t="s">
        <v>11</v>
      </c>
      <c r="J13" s="562" t="s">
        <v>12</v>
      </c>
      <c r="K13" s="560" t="s">
        <v>84</v>
      </c>
      <c r="L13" s="597">
        <f t="shared" si="5"/>
        <v>0</v>
      </c>
      <c r="M13" s="597">
        <f t="shared" si="6"/>
        <v>0</v>
      </c>
      <c r="N13" s="597">
        <f t="shared" si="7"/>
        <v>0</v>
      </c>
      <c r="O13" s="438"/>
      <c r="P13" s="563" t="s">
        <v>333</v>
      </c>
      <c r="Q13" s="496" t="s">
        <v>334</v>
      </c>
      <c r="R13" s="145">
        <f>L43</f>
        <v>315.64999999999998</v>
      </c>
      <c r="S13" s="145">
        <f>M43</f>
        <v>490.33</v>
      </c>
      <c r="T13" s="146">
        <f>N43</f>
        <v>445.04</v>
      </c>
    </row>
    <row r="14" spans="1:25" ht="15">
      <c r="A14" s="565"/>
      <c r="B14" s="570" t="s">
        <v>573</v>
      </c>
      <c r="C14" s="571" t="s">
        <v>13</v>
      </c>
      <c r="D14" s="149">
        <v>7.8</v>
      </c>
      <c r="E14" s="149">
        <v>4.5599999999999996</v>
      </c>
      <c r="F14" s="149">
        <v>555.71</v>
      </c>
      <c r="G14" s="438"/>
      <c r="H14" s="565"/>
      <c r="I14" s="665"/>
      <c r="J14" s="562" t="s">
        <v>13</v>
      </c>
      <c r="K14" s="560" t="s">
        <v>85</v>
      </c>
      <c r="L14" s="597">
        <f t="shared" si="5"/>
        <v>7.8</v>
      </c>
      <c r="M14" s="597">
        <f t="shared" si="6"/>
        <v>4.5599999999999996</v>
      </c>
      <c r="N14" s="597">
        <f t="shared" si="7"/>
        <v>555.71</v>
      </c>
      <c r="O14" s="438"/>
      <c r="P14" s="563" t="s">
        <v>335</v>
      </c>
      <c r="Q14" s="496" t="s">
        <v>336</v>
      </c>
      <c r="R14" s="145">
        <f>L9</f>
        <v>5.68</v>
      </c>
      <c r="S14" s="145">
        <f>M9</f>
        <v>0</v>
      </c>
      <c r="T14" s="146">
        <f>N9</f>
        <v>0</v>
      </c>
    </row>
    <row r="15" spans="1:25" ht="15">
      <c r="A15" s="565"/>
      <c r="B15" s="570" t="s">
        <v>574</v>
      </c>
      <c r="C15" s="569" t="s">
        <v>14</v>
      </c>
      <c r="D15" s="149">
        <v>894.19</v>
      </c>
      <c r="E15" s="149">
        <v>129.91</v>
      </c>
      <c r="F15" s="149">
        <v>100.1</v>
      </c>
      <c r="G15" s="438"/>
      <c r="H15" s="565"/>
      <c r="I15" s="665"/>
      <c r="J15" s="562" t="s">
        <v>14</v>
      </c>
      <c r="K15" s="560" t="s">
        <v>86</v>
      </c>
      <c r="L15" s="597">
        <f t="shared" si="5"/>
        <v>894.19</v>
      </c>
      <c r="M15" s="597">
        <f t="shared" si="6"/>
        <v>129.91</v>
      </c>
      <c r="N15" s="597">
        <f t="shared" si="7"/>
        <v>100.1</v>
      </c>
      <c r="O15" s="438"/>
      <c r="P15" s="563" t="s">
        <v>337</v>
      </c>
      <c r="Q15" s="496" t="s">
        <v>322</v>
      </c>
      <c r="R15" s="145">
        <f t="shared" ref="R15:T16" si="8">L47</f>
        <v>61926.27</v>
      </c>
      <c r="S15" s="145">
        <f t="shared" si="8"/>
        <v>93410.65</v>
      </c>
      <c r="T15" s="146">
        <f t="shared" si="8"/>
        <v>40343.019999999997</v>
      </c>
    </row>
    <row r="16" spans="1:25" ht="15">
      <c r="A16" s="565"/>
      <c r="B16" s="570" t="s">
        <v>577</v>
      </c>
      <c r="C16" s="569" t="s">
        <v>15</v>
      </c>
      <c r="D16" s="149">
        <v>9.31</v>
      </c>
      <c r="E16" s="149">
        <v>32.68</v>
      </c>
      <c r="F16" s="149">
        <v>27.88</v>
      </c>
      <c r="G16" s="438"/>
      <c r="H16" s="565"/>
      <c r="I16" s="665"/>
      <c r="J16" s="562" t="s">
        <v>15</v>
      </c>
      <c r="K16" s="560" t="s">
        <v>87</v>
      </c>
      <c r="L16" s="597">
        <f t="shared" si="5"/>
        <v>9.31</v>
      </c>
      <c r="M16" s="597">
        <f t="shared" si="6"/>
        <v>32.68</v>
      </c>
      <c r="N16" s="597">
        <f t="shared" si="7"/>
        <v>27.88</v>
      </c>
      <c r="O16" s="438"/>
      <c r="P16" s="563" t="s">
        <v>338</v>
      </c>
      <c r="Q16" s="496" t="s">
        <v>339</v>
      </c>
      <c r="R16" s="145">
        <f t="shared" si="8"/>
        <v>39720.94</v>
      </c>
      <c r="S16" s="145">
        <f t="shared" si="8"/>
        <v>53338.15</v>
      </c>
      <c r="T16" s="146">
        <f t="shared" si="8"/>
        <v>52971.12</v>
      </c>
    </row>
    <row r="17" spans="1:20" ht="15">
      <c r="A17" s="565"/>
      <c r="B17" s="570" t="s">
        <v>578</v>
      </c>
      <c r="C17" s="569" t="s">
        <v>16</v>
      </c>
      <c r="D17" s="149">
        <v>7539.71</v>
      </c>
      <c r="E17" s="149">
        <v>418.76</v>
      </c>
      <c r="F17" s="149">
        <v>267.18</v>
      </c>
      <c r="G17" s="438"/>
      <c r="H17" s="565"/>
      <c r="I17" s="665"/>
      <c r="J17" s="562" t="s">
        <v>16</v>
      </c>
      <c r="K17" s="560" t="s">
        <v>88</v>
      </c>
      <c r="L17" s="597">
        <f t="shared" si="5"/>
        <v>7539.71</v>
      </c>
      <c r="M17" s="597">
        <f t="shared" si="6"/>
        <v>418.76</v>
      </c>
      <c r="N17" s="597">
        <f t="shared" si="7"/>
        <v>267.18</v>
      </c>
      <c r="O17" s="438"/>
      <c r="P17" s="563" t="s">
        <v>340</v>
      </c>
      <c r="Q17" s="496" t="s">
        <v>341</v>
      </c>
      <c r="R17" s="145">
        <f>L54</f>
        <v>1013.12</v>
      </c>
      <c r="S17" s="145">
        <f>M54</f>
        <v>833.85</v>
      </c>
      <c r="T17" s="146">
        <f>N54</f>
        <v>1093.55</v>
      </c>
    </row>
    <row r="18" spans="1:20" ht="15">
      <c r="A18" s="565"/>
      <c r="B18" s="572" t="s">
        <v>581</v>
      </c>
      <c r="C18" s="569" t="s">
        <v>17</v>
      </c>
      <c r="D18" s="149">
        <v>6.48</v>
      </c>
      <c r="E18" s="149">
        <v>8.91</v>
      </c>
      <c r="F18" s="149">
        <v>2.58</v>
      </c>
      <c r="G18" s="438"/>
      <c r="H18" s="565"/>
      <c r="I18" s="665"/>
      <c r="J18" s="562" t="s">
        <v>17</v>
      </c>
      <c r="K18" s="560" t="s">
        <v>89</v>
      </c>
      <c r="L18" s="597">
        <f t="shared" si="5"/>
        <v>6.48</v>
      </c>
      <c r="M18" s="597">
        <f t="shared" si="6"/>
        <v>8.91</v>
      </c>
      <c r="N18" s="597">
        <f t="shared" si="7"/>
        <v>2.58</v>
      </c>
      <c r="O18" s="438"/>
      <c r="P18" s="563" t="s">
        <v>342</v>
      </c>
      <c r="Q18" s="496" t="s">
        <v>343</v>
      </c>
      <c r="R18" s="145">
        <f>L49</f>
        <v>52.46</v>
      </c>
      <c r="S18" s="145">
        <f>M49</f>
        <v>159.38999999999999</v>
      </c>
      <c r="T18" s="146">
        <f>N49</f>
        <v>101.64</v>
      </c>
    </row>
    <row r="19" spans="1:20" ht="15">
      <c r="A19" s="565"/>
      <c r="B19" s="572" t="s">
        <v>582</v>
      </c>
      <c r="C19" s="569" t="s">
        <v>18</v>
      </c>
      <c r="D19" s="149">
        <v>0</v>
      </c>
      <c r="E19" s="149">
        <v>0</v>
      </c>
      <c r="F19" s="149">
        <v>0</v>
      </c>
      <c r="G19" s="438"/>
      <c r="H19" s="565"/>
      <c r="I19" s="665"/>
      <c r="J19" s="562" t="s">
        <v>18</v>
      </c>
      <c r="K19" s="560" t="s">
        <v>90</v>
      </c>
      <c r="L19" s="597">
        <f t="shared" si="5"/>
        <v>0</v>
      </c>
      <c r="M19" s="597">
        <f t="shared" si="6"/>
        <v>0</v>
      </c>
      <c r="N19" s="597">
        <f t="shared" si="7"/>
        <v>0</v>
      </c>
      <c r="O19" s="438"/>
      <c r="P19" s="563" t="s">
        <v>344</v>
      </c>
      <c r="Q19" s="496" t="s">
        <v>345</v>
      </c>
      <c r="R19" s="145">
        <f t="shared" ref="R19:T20" si="9">L38</f>
        <v>5898.99</v>
      </c>
      <c r="S19" s="145">
        <f t="shared" si="9"/>
        <v>6451.6</v>
      </c>
      <c r="T19" s="146">
        <f t="shared" si="9"/>
        <v>6642.05</v>
      </c>
    </row>
    <row r="20" spans="1:20" ht="15">
      <c r="A20" s="565"/>
      <c r="B20" s="572" t="s">
        <v>583</v>
      </c>
      <c r="C20" s="569" t="s">
        <v>19</v>
      </c>
      <c r="D20" s="149">
        <v>0</v>
      </c>
      <c r="E20" s="149">
        <v>0</v>
      </c>
      <c r="F20" s="149">
        <v>0</v>
      </c>
      <c r="G20" s="438"/>
      <c r="H20" s="565"/>
      <c r="I20" s="665"/>
      <c r="J20" s="562" t="s">
        <v>19</v>
      </c>
      <c r="K20" s="560" t="s">
        <v>141</v>
      </c>
      <c r="L20" s="597">
        <f t="shared" si="5"/>
        <v>0</v>
      </c>
      <c r="M20" s="597">
        <f t="shared" si="6"/>
        <v>0</v>
      </c>
      <c r="N20" s="597">
        <f t="shared" si="7"/>
        <v>0</v>
      </c>
      <c r="O20" s="438"/>
      <c r="P20" s="563" t="s">
        <v>346</v>
      </c>
      <c r="Q20" s="496" t="s">
        <v>347</v>
      </c>
      <c r="R20" s="145">
        <f t="shared" si="9"/>
        <v>1119.72</v>
      </c>
      <c r="S20" s="145">
        <f t="shared" si="9"/>
        <v>1715.68</v>
      </c>
      <c r="T20" s="146">
        <f t="shared" si="9"/>
        <v>5710.63</v>
      </c>
    </row>
    <row r="21" spans="1:20" ht="15">
      <c r="A21" s="565"/>
      <c r="B21" s="560" t="s">
        <v>143</v>
      </c>
      <c r="C21" s="569" t="s">
        <v>142</v>
      </c>
      <c r="D21" s="149">
        <v>0</v>
      </c>
      <c r="E21" s="149">
        <v>0</v>
      </c>
      <c r="F21" s="149">
        <v>0</v>
      </c>
      <c r="G21" s="438"/>
      <c r="H21" s="565"/>
      <c r="I21" s="665"/>
      <c r="J21" s="562" t="s">
        <v>142</v>
      </c>
      <c r="K21" s="560" t="s">
        <v>143</v>
      </c>
      <c r="L21" s="597">
        <f t="shared" si="5"/>
        <v>0</v>
      </c>
      <c r="M21" s="597">
        <f t="shared" si="6"/>
        <v>0</v>
      </c>
      <c r="N21" s="597">
        <f t="shared" si="7"/>
        <v>0</v>
      </c>
      <c r="O21" s="438"/>
      <c r="P21" s="563" t="s">
        <v>348</v>
      </c>
      <c r="Q21" s="496" t="s">
        <v>349</v>
      </c>
      <c r="R21" s="145">
        <f>L76</f>
        <v>1053.6400000000001</v>
      </c>
      <c r="S21" s="145">
        <f>M76</f>
        <v>1268.25</v>
      </c>
      <c r="T21" s="146">
        <f>N76</f>
        <v>1332.53</v>
      </c>
    </row>
    <row r="22" spans="1:20" ht="15">
      <c r="A22" s="565"/>
      <c r="B22" s="572" t="s">
        <v>584</v>
      </c>
      <c r="C22" s="569" t="s">
        <v>20</v>
      </c>
      <c r="D22" s="149">
        <v>4.55</v>
      </c>
      <c r="E22" s="149">
        <v>1.0900000000000001</v>
      </c>
      <c r="F22" s="149">
        <v>8.48</v>
      </c>
      <c r="G22" s="438"/>
      <c r="H22" s="565"/>
      <c r="I22" s="665"/>
      <c r="J22" s="562" t="s">
        <v>20</v>
      </c>
      <c r="K22" s="560" t="s">
        <v>91</v>
      </c>
      <c r="L22" s="597">
        <f t="shared" si="5"/>
        <v>4.55</v>
      </c>
      <c r="M22" s="597">
        <f t="shared" si="6"/>
        <v>1.0900000000000001</v>
      </c>
      <c r="N22" s="597">
        <f t="shared" si="7"/>
        <v>8.48</v>
      </c>
      <c r="O22" s="438"/>
      <c r="P22" s="563" t="s">
        <v>350</v>
      </c>
      <c r="Q22" s="496" t="s">
        <v>351</v>
      </c>
      <c r="R22" s="145">
        <f>L79+L34+L35+L37</f>
        <v>141.81</v>
      </c>
      <c r="S22" s="145">
        <f>M79+M34+M35+M37</f>
        <v>108.39</v>
      </c>
      <c r="T22" s="146">
        <f>N79+N34+N35+N37</f>
        <v>81.16</v>
      </c>
    </row>
    <row r="23" spans="1:20">
      <c r="A23" s="565"/>
      <c r="B23" s="572" t="s">
        <v>585</v>
      </c>
      <c r="C23" s="569" t="s">
        <v>21</v>
      </c>
      <c r="D23" s="149">
        <v>16.32</v>
      </c>
      <c r="E23" s="149">
        <v>17.68</v>
      </c>
      <c r="F23" s="149">
        <v>33.75</v>
      </c>
      <c r="G23" s="558"/>
      <c r="H23" s="565"/>
      <c r="I23" s="665"/>
      <c r="J23" s="562" t="s">
        <v>21</v>
      </c>
      <c r="K23" s="560" t="s">
        <v>144</v>
      </c>
      <c r="L23" s="597">
        <f t="shared" si="5"/>
        <v>16.32</v>
      </c>
      <c r="M23" s="597">
        <f t="shared" si="6"/>
        <v>17.68</v>
      </c>
      <c r="N23" s="597">
        <f t="shared" si="7"/>
        <v>33.75</v>
      </c>
      <c r="O23" s="558"/>
      <c r="P23" s="563" t="s">
        <v>352</v>
      </c>
      <c r="Q23" s="496" t="s">
        <v>353</v>
      </c>
      <c r="R23" s="145">
        <f>L77</f>
        <v>94.54</v>
      </c>
      <c r="S23" s="145">
        <f>M77</f>
        <v>91.43</v>
      </c>
      <c r="T23" s="146">
        <f>N77</f>
        <v>125.01</v>
      </c>
    </row>
    <row r="24" spans="1:20" ht="15">
      <c r="A24" s="565"/>
      <c r="B24" s="572" t="s">
        <v>586</v>
      </c>
      <c r="C24" s="569" t="s">
        <v>22</v>
      </c>
      <c r="D24" s="149">
        <v>28.58</v>
      </c>
      <c r="E24" s="149">
        <v>9.25</v>
      </c>
      <c r="F24" s="149">
        <v>0.18</v>
      </c>
      <c r="G24" s="438"/>
      <c r="H24" s="565"/>
      <c r="I24" s="665"/>
      <c r="J24" s="562" t="s">
        <v>22</v>
      </c>
      <c r="K24" s="560" t="s">
        <v>92</v>
      </c>
      <c r="L24" s="597">
        <f t="shared" si="5"/>
        <v>28.58</v>
      </c>
      <c r="M24" s="597">
        <f t="shared" si="6"/>
        <v>9.25</v>
      </c>
      <c r="N24" s="597">
        <f t="shared" si="7"/>
        <v>0.18</v>
      </c>
      <c r="O24" s="438"/>
      <c r="P24" s="563" t="s">
        <v>354</v>
      </c>
      <c r="Q24" s="496" t="s">
        <v>355</v>
      </c>
      <c r="R24" s="145">
        <f>L8</f>
        <v>3.68</v>
      </c>
      <c r="S24" s="145">
        <f>M8</f>
        <v>21.53</v>
      </c>
      <c r="T24" s="146">
        <f>N8</f>
        <v>0.5</v>
      </c>
    </row>
    <row r="25" spans="1:20" ht="15">
      <c r="A25" s="565"/>
      <c r="B25" s="572" t="s">
        <v>587</v>
      </c>
      <c r="C25" s="569" t="s">
        <v>23</v>
      </c>
      <c r="D25" s="149">
        <v>11017.69</v>
      </c>
      <c r="E25" s="149">
        <v>3750.34</v>
      </c>
      <c r="F25" s="149">
        <v>6489.73</v>
      </c>
      <c r="G25" s="438"/>
      <c r="H25" s="565"/>
      <c r="I25" s="665"/>
      <c r="J25" s="562" t="s">
        <v>23</v>
      </c>
      <c r="K25" s="560" t="s">
        <v>93</v>
      </c>
      <c r="L25" s="597">
        <f t="shared" si="5"/>
        <v>11017.69</v>
      </c>
      <c r="M25" s="597">
        <f t="shared" si="6"/>
        <v>3750.34</v>
      </c>
      <c r="N25" s="597">
        <f t="shared" si="7"/>
        <v>6489.73</v>
      </c>
      <c r="O25" s="438"/>
      <c r="P25" s="563" t="s">
        <v>356</v>
      </c>
      <c r="Q25" s="496" t="s">
        <v>357</v>
      </c>
      <c r="R25" s="145">
        <f>L70+L67+L68+L72</f>
        <v>17521.96</v>
      </c>
      <c r="S25" s="145">
        <f>M70+M67+M68+M72</f>
        <v>17660.489999999998</v>
      </c>
      <c r="T25" s="146">
        <f>N70+N67+N68+N72</f>
        <v>19927.79</v>
      </c>
    </row>
    <row r="26" spans="1:20" ht="15" customHeight="1">
      <c r="A26" s="565"/>
      <c r="B26" s="572" t="s">
        <v>588</v>
      </c>
      <c r="C26" s="569" t="s">
        <v>24</v>
      </c>
      <c r="D26" s="149">
        <v>310.8</v>
      </c>
      <c r="E26" s="149">
        <v>247.63</v>
      </c>
      <c r="F26" s="149">
        <v>225.45</v>
      </c>
      <c r="G26" s="438"/>
      <c r="H26" s="565"/>
      <c r="I26" s="665"/>
      <c r="J26" s="562" t="s">
        <v>24</v>
      </c>
      <c r="K26" s="560" t="s">
        <v>94</v>
      </c>
      <c r="L26" s="597">
        <f t="shared" si="5"/>
        <v>310.8</v>
      </c>
      <c r="M26" s="597">
        <f t="shared" si="6"/>
        <v>247.63</v>
      </c>
      <c r="N26" s="597">
        <f t="shared" si="7"/>
        <v>225.45</v>
      </c>
      <c r="O26" s="438"/>
      <c r="P26" s="66"/>
      <c r="Q26" s="67" t="s">
        <v>412</v>
      </c>
      <c r="R26" s="138"/>
      <c r="S26" s="138"/>
      <c r="T26" s="139"/>
    </row>
    <row r="27" spans="1:20" ht="15">
      <c r="A27" s="565"/>
      <c r="B27" s="572" t="s">
        <v>589</v>
      </c>
      <c r="C27" s="569" t="s">
        <v>25</v>
      </c>
      <c r="D27" s="149">
        <v>0</v>
      </c>
      <c r="E27" s="149">
        <v>0</v>
      </c>
      <c r="F27" s="149">
        <v>0</v>
      </c>
      <c r="G27" s="438"/>
      <c r="H27" s="565"/>
      <c r="I27" s="665"/>
      <c r="J27" s="562" t="s">
        <v>25</v>
      </c>
      <c r="K27" s="560" t="s">
        <v>145</v>
      </c>
      <c r="L27" s="597">
        <f t="shared" ref="L27:L48" si="10">IF(ISNUMBER(D27),D27,"")</f>
        <v>0</v>
      </c>
      <c r="M27" s="597">
        <f t="shared" ref="M27:M48" si="11">IF(ISNUMBER(E27),E27,"")</f>
        <v>0</v>
      </c>
      <c r="N27" s="597">
        <f t="shared" ref="N27:N48" si="12">IF(ISNUMBER(F27),F27,"")</f>
        <v>0</v>
      </c>
      <c r="O27" s="438"/>
      <c r="P27" s="573" t="s">
        <v>358</v>
      </c>
      <c r="Q27" s="502" t="s">
        <v>84</v>
      </c>
      <c r="R27" s="145">
        <f>L13</f>
        <v>0</v>
      </c>
      <c r="S27" s="145">
        <f>M13</f>
        <v>0</v>
      </c>
      <c r="T27" s="145">
        <f>N13</f>
        <v>0</v>
      </c>
    </row>
    <row r="28" spans="1:20" ht="15">
      <c r="A28" s="565"/>
      <c r="B28" s="560" t="s">
        <v>147</v>
      </c>
      <c r="C28" s="561" t="s">
        <v>146</v>
      </c>
      <c r="D28" s="149">
        <v>0</v>
      </c>
      <c r="E28" s="149">
        <v>0</v>
      </c>
      <c r="F28" s="149">
        <v>0</v>
      </c>
      <c r="G28" s="438"/>
      <c r="H28" s="565"/>
      <c r="I28" s="665"/>
      <c r="J28" s="562" t="s">
        <v>146</v>
      </c>
      <c r="K28" s="560" t="s">
        <v>147</v>
      </c>
      <c r="L28" s="597">
        <f t="shared" si="10"/>
        <v>0</v>
      </c>
      <c r="M28" s="597">
        <f t="shared" si="11"/>
        <v>0</v>
      </c>
      <c r="N28" s="597">
        <f t="shared" si="12"/>
        <v>0</v>
      </c>
      <c r="O28" s="438"/>
      <c r="P28" s="573" t="s">
        <v>359</v>
      </c>
      <c r="Q28" s="502" t="s">
        <v>90</v>
      </c>
      <c r="R28" s="145">
        <f>L19</f>
        <v>0</v>
      </c>
      <c r="S28" s="145">
        <f>M19</f>
        <v>0</v>
      </c>
      <c r="T28" s="145">
        <f>N19</f>
        <v>0</v>
      </c>
    </row>
    <row r="29" spans="1:20" ht="15">
      <c r="A29" s="565"/>
      <c r="B29" s="560" t="s">
        <v>149</v>
      </c>
      <c r="C29" s="561" t="s">
        <v>148</v>
      </c>
      <c r="D29" s="149">
        <v>1.01</v>
      </c>
      <c r="E29" s="149">
        <v>30.79</v>
      </c>
      <c r="F29" s="149">
        <v>15.98</v>
      </c>
      <c r="G29" s="438"/>
      <c r="H29" s="565"/>
      <c r="I29" s="665"/>
      <c r="J29" s="562" t="s">
        <v>148</v>
      </c>
      <c r="K29" s="560" t="s">
        <v>149</v>
      </c>
      <c r="L29" s="597">
        <f t="shared" si="10"/>
        <v>1.01</v>
      </c>
      <c r="M29" s="597">
        <f t="shared" si="11"/>
        <v>30.79</v>
      </c>
      <c r="N29" s="597">
        <f t="shared" si="12"/>
        <v>15.98</v>
      </c>
      <c r="O29" s="438"/>
      <c r="P29" s="573" t="s">
        <v>360</v>
      </c>
      <c r="Q29" s="502" t="s">
        <v>361</v>
      </c>
      <c r="R29" s="145">
        <f>L17</f>
        <v>7539.71</v>
      </c>
      <c r="S29" s="145">
        <f>M17</f>
        <v>418.76</v>
      </c>
      <c r="T29" s="145">
        <f>N17</f>
        <v>267.18</v>
      </c>
    </row>
    <row r="30" spans="1:20" ht="15">
      <c r="A30" s="565"/>
      <c r="B30" s="574" t="s">
        <v>592</v>
      </c>
      <c r="C30" s="569" t="s">
        <v>26</v>
      </c>
      <c r="D30" s="149">
        <v>0</v>
      </c>
      <c r="E30" s="149">
        <v>0</v>
      </c>
      <c r="F30" s="149">
        <v>0</v>
      </c>
      <c r="G30" s="438"/>
      <c r="H30" s="565"/>
      <c r="I30" s="665"/>
      <c r="J30" s="562" t="s">
        <v>26</v>
      </c>
      <c r="K30" s="560" t="s">
        <v>150</v>
      </c>
      <c r="L30" s="597">
        <f t="shared" si="10"/>
        <v>0</v>
      </c>
      <c r="M30" s="597">
        <f t="shared" si="11"/>
        <v>0</v>
      </c>
      <c r="N30" s="597">
        <f t="shared" si="12"/>
        <v>0</v>
      </c>
      <c r="O30" s="438"/>
      <c r="P30" s="573" t="s">
        <v>362</v>
      </c>
      <c r="Q30" s="502" t="s">
        <v>91</v>
      </c>
      <c r="R30" s="145">
        <f>L22</f>
        <v>4.55</v>
      </c>
      <c r="S30" s="145">
        <f>M22</f>
        <v>1.0900000000000001</v>
      </c>
      <c r="T30" s="145">
        <f>N22</f>
        <v>8.48</v>
      </c>
    </row>
    <row r="31" spans="1:20" ht="15">
      <c r="A31" s="565"/>
      <c r="B31" s="574" t="s">
        <v>95</v>
      </c>
      <c r="C31" s="569" t="s">
        <v>27</v>
      </c>
      <c r="D31" s="149">
        <v>6352.46</v>
      </c>
      <c r="E31" s="149">
        <v>6075.53</v>
      </c>
      <c r="F31" s="149">
        <v>9210</v>
      </c>
      <c r="G31" s="438"/>
      <c r="H31" s="565"/>
      <c r="I31" s="665"/>
      <c r="J31" s="562" t="s">
        <v>27</v>
      </c>
      <c r="K31" s="560" t="s">
        <v>95</v>
      </c>
      <c r="L31" s="597">
        <f t="shared" si="10"/>
        <v>6352.46</v>
      </c>
      <c r="M31" s="597">
        <f t="shared" si="11"/>
        <v>6075.53</v>
      </c>
      <c r="N31" s="597">
        <f t="shared" si="12"/>
        <v>9210</v>
      </c>
      <c r="O31" s="438"/>
      <c r="P31" s="573" t="s">
        <v>363</v>
      </c>
      <c r="Q31" s="502" t="s">
        <v>94</v>
      </c>
      <c r="R31" s="145">
        <f>L26</f>
        <v>310.8</v>
      </c>
      <c r="S31" s="145">
        <f>M26</f>
        <v>247.63</v>
      </c>
      <c r="T31" s="145">
        <f>N26</f>
        <v>225.45</v>
      </c>
    </row>
    <row r="32" spans="1:20" ht="15">
      <c r="A32" s="565"/>
      <c r="B32" s="574" t="s">
        <v>594</v>
      </c>
      <c r="C32" s="569" t="s">
        <v>28</v>
      </c>
      <c r="D32" s="149">
        <v>0</v>
      </c>
      <c r="E32" s="149">
        <v>0</v>
      </c>
      <c r="F32" s="149">
        <v>79.260000000000005</v>
      </c>
      <c r="G32" s="438"/>
      <c r="H32" s="565"/>
      <c r="I32" s="665"/>
      <c r="J32" s="562" t="s">
        <v>28</v>
      </c>
      <c r="K32" s="560" t="s">
        <v>96</v>
      </c>
      <c r="L32" s="597">
        <f t="shared" si="10"/>
        <v>0</v>
      </c>
      <c r="M32" s="597">
        <f t="shared" si="11"/>
        <v>0</v>
      </c>
      <c r="N32" s="597">
        <f t="shared" si="12"/>
        <v>79.260000000000005</v>
      </c>
      <c r="O32" s="438"/>
      <c r="P32" s="573" t="s">
        <v>364</v>
      </c>
      <c r="Q32" s="502" t="s">
        <v>87</v>
      </c>
      <c r="R32" s="145">
        <f>L16</f>
        <v>9.31</v>
      </c>
      <c r="S32" s="145">
        <f>M16</f>
        <v>32.68</v>
      </c>
      <c r="T32" s="145">
        <f>N16</f>
        <v>27.88</v>
      </c>
    </row>
    <row r="33" spans="1:20" ht="15">
      <c r="A33" s="565"/>
      <c r="B33" s="560" t="s">
        <v>97</v>
      </c>
      <c r="C33" s="569" t="s">
        <v>29</v>
      </c>
      <c r="D33" s="149">
        <v>1</v>
      </c>
      <c r="E33" s="149">
        <v>0</v>
      </c>
      <c r="F33" s="149">
        <v>0</v>
      </c>
      <c r="G33" s="438"/>
      <c r="H33" s="565"/>
      <c r="I33" s="665"/>
      <c r="J33" s="562" t="s">
        <v>29</v>
      </c>
      <c r="K33" s="560" t="s">
        <v>97</v>
      </c>
      <c r="L33" s="597">
        <f t="shared" si="10"/>
        <v>1</v>
      </c>
      <c r="M33" s="597">
        <f t="shared" si="11"/>
        <v>0</v>
      </c>
      <c r="N33" s="597">
        <f t="shared" si="12"/>
        <v>0</v>
      </c>
      <c r="O33" s="438"/>
      <c r="P33" s="573" t="s">
        <v>365</v>
      </c>
      <c r="Q33" s="502" t="s">
        <v>145</v>
      </c>
      <c r="R33" s="145">
        <f>L27</f>
        <v>0</v>
      </c>
      <c r="S33" s="145">
        <f>M27</f>
        <v>0</v>
      </c>
      <c r="T33" s="145">
        <f>N27</f>
        <v>0</v>
      </c>
    </row>
    <row r="34" spans="1:20" ht="15">
      <c r="A34" s="565"/>
      <c r="B34" s="560" t="s">
        <v>98</v>
      </c>
      <c r="C34" s="561" t="s">
        <v>99</v>
      </c>
      <c r="D34" s="149">
        <v>0</v>
      </c>
      <c r="E34" s="149">
        <v>0</v>
      </c>
      <c r="F34" s="149">
        <v>0</v>
      </c>
      <c r="G34" s="438"/>
      <c r="H34" s="565"/>
      <c r="I34" s="665"/>
      <c r="J34" s="562" t="s">
        <v>99</v>
      </c>
      <c r="K34" s="560" t="s">
        <v>98</v>
      </c>
      <c r="L34" s="597">
        <f t="shared" si="10"/>
        <v>0</v>
      </c>
      <c r="M34" s="597">
        <f t="shared" si="11"/>
        <v>0</v>
      </c>
      <c r="N34" s="597">
        <f t="shared" si="12"/>
        <v>0</v>
      </c>
      <c r="O34" s="438"/>
      <c r="P34" s="573" t="s">
        <v>366</v>
      </c>
      <c r="Q34" s="502" t="s">
        <v>89</v>
      </c>
      <c r="R34" s="145">
        <f>L18</f>
        <v>6.48</v>
      </c>
      <c r="S34" s="145">
        <f>M18</f>
        <v>8.91</v>
      </c>
      <c r="T34" s="145">
        <f>N18</f>
        <v>2.58</v>
      </c>
    </row>
    <row r="35" spans="1:20" ht="15">
      <c r="A35" s="565"/>
      <c r="B35" s="560" t="s">
        <v>100</v>
      </c>
      <c r="C35" s="561" t="s">
        <v>101</v>
      </c>
      <c r="D35" s="149">
        <v>0</v>
      </c>
      <c r="E35" s="149">
        <v>0</v>
      </c>
      <c r="F35" s="149">
        <v>0</v>
      </c>
      <c r="G35" s="438"/>
      <c r="H35" s="565"/>
      <c r="I35" s="665"/>
      <c r="J35" s="562" t="s">
        <v>101</v>
      </c>
      <c r="K35" s="560" t="s">
        <v>100</v>
      </c>
      <c r="L35" s="597">
        <f t="shared" si="10"/>
        <v>0</v>
      </c>
      <c r="M35" s="597">
        <f t="shared" si="11"/>
        <v>0</v>
      </c>
      <c r="N35" s="597">
        <f t="shared" si="12"/>
        <v>0</v>
      </c>
      <c r="O35" s="438"/>
      <c r="P35" s="573" t="s">
        <v>367</v>
      </c>
      <c r="Q35" s="502" t="s">
        <v>141</v>
      </c>
      <c r="R35" s="145">
        <f>L20</f>
        <v>0</v>
      </c>
      <c r="S35" s="145">
        <f>M20</f>
        <v>0</v>
      </c>
      <c r="T35" s="145">
        <f>N20</f>
        <v>0</v>
      </c>
    </row>
    <row r="36" spans="1:20" ht="15">
      <c r="A36" s="566"/>
      <c r="B36" s="560" t="s">
        <v>151</v>
      </c>
      <c r="C36" s="561" t="s">
        <v>30</v>
      </c>
      <c r="D36" s="149">
        <v>0</v>
      </c>
      <c r="E36" s="149">
        <v>2.44</v>
      </c>
      <c r="F36" s="149">
        <v>20.100000000000001</v>
      </c>
      <c r="G36" s="438"/>
      <c r="H36" s="566"/>
      <c r="I36" s="666"/>
      <c r="J36" s="562" t="s">
        <v>30</v>
      </c>
      <c r="K36" s="560" t="s">
        <v>151</v>
      </c>
      <c r="L36" s="597">
        <f t="shared" si="10"/>
        <v>0</v>
      </c>
      <c r="M36" s="597">
        <f t="shared" si="11"/>
        <v>2.44</v>
      </c>
      <c r="N36" s="597">
        <f t="shared" si="12"/>
        <v>20.100000000000001</v>
      </c>
      <c r="O36" s="438"/>
      <c r="P36" s="573" t="s">
        <v>368</v>
      </c>
      <c r="Q36" s="502" t="s">
        <v>147</v>
      </c>
      <c r="R36" s="145">
        <f>L28</f>
        <v>0</v>
      </c>
      <c r="S36" s="145">
        <f>M28</f>
        <v>0</v>
      </c>
      <c r="T36" s="145">
        <f>N28</f>
        <v>0</v>
      </c>
    </row>
    <row r="37" spans="1:20" ht="15">
      <c r="A37" s="567" t="s">
        <v>31</v>
      </c>
      <c r="B37" s="560" t="s">
        <v>102</v>
      </c>
      <c r="C37" s="561" t="s">
        <v>33</v>
      </c>
      <c r="D37" s="149">
        <v>105.81</v>
      </c>
      <c r="E37" s="149">
        <v>98.69</v>
      </c>
      <c r="F37" s="149">
        <v>81.16</v>
      </c>
      <c r="G37" s="438"/>
      <c r="H37" s="567" t="s">
        <v>31</v>
      </c>
      <c r="I37" s="568" t="s">
        <v>32</v>
      </c>
      <c r="J37" s="562" t="s">
        <v>33</v>
      </c>
      <c r="K37" s="560" t="s">
        <v>102</v>
      </c>
      <c r="L37" s="597">
        <f t="shared" si="10"/>
        <v>105.81</v>
      </c>
      <c r="M37" s="597">
        <f t="shared" si="11"/>
        <v>98.69</v>
      </c>
      <c r="N37" s="597">
        <f t="shared" si="12"/>
        <v>81.16</v>
      </c>
      <c r="O37" s="438"/>
      <c r="P37" s="573" t="s">
        <v>369</v>
      </c>
      <c r="Q37" s="502" t="s">
        <v>86</v>
      </c>
      <c r="R37" s="145">
        <f>L15</f>
        <v>894.19</v>
      </c>
      <c r="S37" s="145">
        <f>M15</f>
        <v>129.91</v>
      </c>
      <c r="T37" s="145">
        <f>N15</f>
        <v>100.1</v>
      </c>
    </row>
    <row r="38" spans="1:20" ht="15" customHeight="1">
      <c r="A38" s="559" t="s">
        <v>34</v>
      </c>
      <c r="B38" s="560" t="s">
        <v>103</v>
      </c>
      <c r="C38" s="561" t="s">
        <v>35</v>
      </c>
      <c r="D38" s="149">
        <v>5898.99</v>
      </c>
      <c r="E38" s="149">
        <v>6451.6</v>
      </c>
      <c r="F38" s="149">
        <v>6642.05</v>
      </c>
      <c r="G38" s="438"/>
      <c r="H38" s="559" t="s">
        <v>34</v>
      </c>
      <c r="I38" s="667" t="s">
        <v>152</v>
      </c>
      <c r="J38" s="562" t="s">
        <v>35</v>
      </c>
      <c r="K38" s="560" t="s">
        <v>103</v>
      </c>
      <c r="L38" s="597">
        <f t="shared" si="10"/>
        <v>5898.99</v>
      </c>
      <c r="M38" s="597">
        <f t="shared" si="11"/>
        <v>6451.6</v>
      </c>
      <c r="N38" s="597">
        <f t="shared" si="12"/>
        <v>6642.05</v>
      </c>
      <c r="O38" s="438"/>
      <c r="P38" s="573" t="s">
        <v>370</v>
      </c>
      <c r="Q38" s="502" t="s">
        <v>143</v>
      </c>
      <c r="R38" s="145">
        <f>L21</f>
        <v>0</v>
      </c>
      <c r="S38" s="145">
        <f>M21</f>
        <v>0</v>
      </c>
      <c r="T38" s="145">
        <f>N21</f>
        <v>0</v>
      </c>
    </row>
    <row r="39" spans="1:20" ht="15">
      <c r="A39" s="566"/>
      <c r="B39" s="560" t="s">
        <v>104</v>
      </c>
      <c r="C39" s="561" t="s">
        <v>105</v>
      </c>
      <c r="D39" s="149">
        <v>1119.72</v>
      </c>
      <c r="E39" s="149">
        <v>1715.68</v>
      </c>
      <c r="F39" s="149">
        <v>5710.63</v>
      </c>
      <c r="G39" s="438"/>
      <c r="H39" s="566"/>
      <c r="I39" s="668"/>
      <c r="J39" s="562" t="s">
        <v>105</v>
      </c>
      <c r="K39" s="560" t="s">
        <v>104</v>
      </c>
      <c r="L39" s="597">
        <f t="shared" si="10"/>
        <v>1119.72</v>
      </c>
      <c r="M39" s="597">
        <f t="shared" si="11"/>
        <v>1715.68</v>
      </c>
      <c r="N39" s="597">
        <f t="shared" si="12"/>
        <v>5710.63</v>
      </c>
      <c r="O39" s="438"/>
      <c r="P39" s="573" t="s">
        <v>371</v>
      </c>
      <c r="Q39" s="502" t="s">
        <v>93</v>
      </c>
      <c r="R39" s="145">
        <f>L25</f>
        <v>11017.69</v>
      </c>
      <c r="S39" s="145">
        <f>M25</f>
        <v>3750.34</v>
      </c>
      <c r="T39" s="145">
        <f>N25</f>
        <v>6489.73</v>
      </c>
    </row>
    <row r="40" spans="1:20" ht="15">
      <c r="A40" s="559" t="s">
        <v>37</v>
      </c>
      <c r="B40" s="560" t="s">
        <v>106</v>
      </c>
      <c r="C40" s="561" t="s">
        <v>38</v>
      </c>
      <c r="D40" s="149">
        <v>0</v>
      </c>
      <c r="E40" s="149">
        <v>0</v>
      </c>
      <c r="F40" s="149">
        <v>0</v>
      </c>
      <c r="G40" s="438"/>
      <c r="H40" s="559" t="s">
        <v>37</v>
      </c>
      <c r="I40" s="664" t="s">
        <v>153</v>
      </c>
      <c r="J40" s="562" t="s">
        <v>38</v>
      </c>
      <c r="K40" s="560" t="s">
        <v>106</v>
      </c>
      <c r="L40" s="597">
        <f t="shared" si="10"/>
        <v>0</v>
      </c>
      <c r="M40" s="597">
        <f t="shared" si="11"/>
        <v>0</v>
      </c>
      <c r="N40" s="597">
        <f t="shared" si="12"/>
        <v>0</v>
      </c>
      <c r="O40" s="438"/>
      <c r="P40" s="573" t="s">
        <v>372</v>
      </c>
      <c r="Q40" s="502" t="s">
        <v>85</v>
      </c>
      <c r="R40" s="145">
        <f>L14</f>
        <v>7.8</v>
      </c>
      <c r="S40" s="145">
        <f>M14</f>
        <v>4.5599999999999996</v>
      </c>
      <c r="T40" s="145">
        <f>N14</f>
        <v>555.71</v>
      </c>
    </row>
    <row r="41" spans="1:20" ht="15" customHeight="1">
      <c r="A41" s="559"/>
      <c r="B41" s="560" t="s">
        <v>107</v>
      </c>
      <c r="C41" s="575" t="s">
        <v>39</v>
      </c>
      <c r="D41" s="149">
        <v>1709.17</v>
      </c>
      <c r="E41" s="149">
        <v>1736.2</v>
      </c>
      <c r="F41" s="149">
        <v>1394.27</v>
      </c>
      <c r="G41" s="438"/>
      <c r="H41" s="565"/>
      <c r="I41" s="665"/>
      <c r="J41" s="562" t="s">
        <v>39</v>
      </c>
      <c r="K41" s="560" t="s">
        <v>107</v>
      </c>
      <c r="L41" s="597">
        <f t="shared" si="10"/>
        <v>1709.17</v>
      </c>
      <c r="M41" s="597">
        <f t="shared" si="11"/>
        <v>1736.2</v>
      </c>
      <c r="N41" s="597">
        <f t="shared" si="12"/>
        <v>1394.27</v>
      </c>
      <c r="O41" s="438"/>
      <c r="P41" s="573" t="s">
        <v>373</v>
      </c>
      <c r="Q41" s="502" t="s">
        <v>374</v>
      </c>
      <c r="R41" s="145">
        <f t="shared" ref="R41:T43" si="13">L10</f>
        <v>0.14000000000000001</v>
      </c>
      <c r="S41" s="145">
        <f t="shared" si="13"/>
        <v>4.53</v>
      </c>
      <c r="T41" s="145">
        <f t="shared" si="13"/>
        <v>0.06</v>
      </c>
    </row>
    <row r="42" spans="1:20" ht="15">
      <c r="A42" s="565"/>
      <c r="B42" s="560" t="s">
        <v>108</v>
      </c>
      <c r="C42" s="561" t="s">
        <v>40</v>
      </c>
      <c r="D42" s="149">
        <v>117.19</v>
      </c>
      <c r="E42" s="149">
        <v>121.04</v>
      </c>
      <c r="F42" s="149">
        <v>104.25</v>
      </c>
      <c r="G42" s="438"/>
      <c r="H42" s="565"/>
      <c r="I42" s="665"/>
      <c r="J42" s="562" t="s">
        <v>40</v>
      </c>
      <c r="K42" s="560" t="s">
        <v>108</v>
      </c>
      <c r="L42" s="597">
        <f t="shared" si="10"/>
        <v>117.19</v>
      </c>
      <c r="M42" s="597">
        <f t="shared" si="11"/>
        <v>121.04</v>
      </c>
      <c r="N42" s="597">
        <f t="shared" si="12"/>
        <v>104.25</v>
      </c>
      <c r="O42" s="438"/>
      <c r="P42" s="573" t="s">
        <v>375</v>
      </c>
      <c r="Q42" s="576" t="s">
        <v>82</v>
      </c>
      <c r="R42" s="145">
        <f t="shared" si="13"/>
        <v>9791.2000000000007</v>
      </c>
      <c r="S42" s="145">
        <f t="shared" si="13"/>
        <v>7101.25</v>
      </c>
      <c r="T42" s="146">
        <f t="shared" si="13"/>
        <v>7279.05</v>
      </c>
    </row>
    <row r="43" spans="1:20" ht="15">
      <c r="A43" s="566"/>
      <c r="B43" s="560" t="s">
        <v>109</v>
      </c>
      <c r="C43" s="561" t="s">
        <v>41</v>
      </c>
      <c r="D43" s="149">
        <v>315.64999999999998</v>
      </c>
      <c r="E43" s="149">
        <v>490.33</v>
      </c>
      <c r="F43" s="149">
        <v>445.04</v>
      </c>
      <c r="G43" s="438"/>
      <c r="H43" s="566"/>
      <c r="I43" s="666"/>
      <c r="J43" s="562" t="s">
        <v>41</v>
      </c>
      <c r="K43" s="560" t="s">
        <v>109</v>
      </c>
      <c r="L43" s="597">
        <f t="shared" si="10"/>
        <v>315.64999999999998</v>
      </c>
      <c r="M43" s="597">
        <f t="shared" si="11"/>
        <v>490.33</v>
      </c>
      <c r="N43" s="597">
        <f t="shared" si="12"/>
        <v>445.04</v>
      </c>
      <c r="O43" s="438"/>
      <c r="P43" s="573" t="s">
        <v>376</v>
      </c>
      <c r="Q43" s="576" t="s">
        <v>83</v>
      </c>
      <c r="R43" s="145">
        <f t="shared" si="13"/>
        <v>3008.62</v>
      </c>
      <c r="S43" s="145">
        <f t="shared" si="13"/>
        <v>2753.28</v>
      </c>
      <c r="T43" s="146">
        <f t="shared" si="13"/>
        <v>2462.1</v>
      </c>
    </row>
    <row r="44" spans="1:20" ht="15">
      <c r="A44" s="559" t="s">
        <v>42</v>
      </c>
      <c r="B44" s="560" t="s">
        <v>110</v>
      </c>
      <c r="C44" s="575" t="s">
        <v>43</v>
      </c>
      <c r="D44" s="149">
        <v>195.12</v>
      </c>
      <c r="E44" s="149">
        <v>202.4</v>
      </c>
      <c r="F44" s="149">
        <v>173.94</v>
      </c>
      <c r="G44" s="438"/>
      <c r="H44" s="559" t="s">
        <v>42</v>
      </c>
      <c r="I44" s="664" t="s">
        <v>154</v>
      </c>
      <c r="J44" s="562" t="s">
        <v>43</v>
      </c>
      <c r="K44" s="560" t="s">
        <v>110</v>
      </c>
      <c r="L44" s="597">
        <f t="shared" si="10"/>
        <v>195.12</v>
      </c>
      <c r="M44" s="597">
        <f t="shared" si="11"/>
        <v>202.4</v>
      </c>
      <c r="N44" s="597">
        <f t="shared" si="12"/>
        <v>173.94</v>
      </c>
      <c r="O44" s="438"/>
      <c r="P44" s="573" t="s">
        <v>377</v>
      </c>
      <c r="Q44" s="576" t="s">
        <v>378</v>
      </c>
      <c r="R44" s="145" t="str">
        <f>L71</f>
        <v/>
      </c>
      <c r="S44" s="145" t="str">
        <f>M71</f>
        <v/>
      </c>
      <c r="T44" s="146" t="str">
        <f>N71</f>
        <v/>
      </c>
    </row>
    <row r="45" spans="1:20" ht="15">
      <c r="A45" s="565"/>
      <c r="B45" s="560" t="s">
        <v>111</v>
      </c>
      <c r="C45" s="561" t="s">
        <v>44</v>
      </c>
      <c r="D45" s="149">
        <v>0.56999999999999995</v>
      </c>
      <c r="E45" s="149">
        <v>11.24</v>
      </c>
      <c r="F45" s="149">
        <v>11.85</v>
      </c>
      <c r="G45" s="438"/>
      <c r="H45" s="565"/>
      <c r="I45" s="665"/>
      <c r="J45" s="562" t="s">
        <v>44</v>
      </c>
      <c r="K45" s="560" t="s">
        <v>111</v>
      </c>
      <c r="L45" s="597">
        <f t="shared" si="10"/>
        <v>0.56999999999999995</v>
      </c>
      <c r="M45" s="597">
        <f t="shared" si="11"/>
        <v>11.24</v>
      </c>
      <c r="N45" s="597">
        <f t="shared" si="12"/>
        <v>11.85</v>
      </c>
      <c r="O45" s="438"/>
      <c r="P45" s="573" t="s">
        <v>379</v>
      </c>
      <c r="Q45" s="576" t="s">
        <v>176</v>
      </c>
      <c r="R45" s="145">
        <f>L45</f>
        <v>0.56999999999999995</v>
      </c>
      <c r="S45" s="145">
        <f>M45</f>
        <v>11.24</v>
      </c>
      <c r="T45" s="146">
        <f>N45</f>
        <v>11.85</v>
      </c>
    </row>
    <row r="46" spans="1:20" ht="15">
      <c r="A46" s="566"/>
      <c r="B46" s="560" t="s">
        <v>155</v>
      </c>
      <c r="C46" s="561" t="s">
        <v>45</v>
      </c>
      <c r="D46" s="149">
        <v>15.52</v>
      </c>
      <c r="E46" s="149">
        <v>0.45</v>
      </c>
      <c r="F46" s="149">
        <v>14.24</v>
      </c>
      <c r="G46" s="438"/>
      <c r="H46" s="566"/>
      <c r="I46" s="666"/>
      <c r="J46" s="562" t="s">
        <v>45</v>
      </c>
      <c r="K46" s="560" t="s">
        <v>155</v>
      </c>
      <c r="L46" s="597">
        <f t="shared" si="10"/>
        <v>15.52</v>
      </c>
      <c r="M46" s="597">
        <f t="shared" si="11"/>
        <v>0.45</v>
      </c>
      <c r="N46" s="597">
        <f t="shared" si="12"/>
        <v>14.24</v>
      </c>
      <c r="O46" s="438"/>
      <c r="P46" s="573" t="s">
        <v>380</v>
      </c>
      <c r="Q46" s="576" t="s">
        <v>381</v>
      </c>
      <c r="R46" s="145">
        <f>L59</f>
        <v>0</v>
      </c>
      <c r="S46" s="145">
        <f>M59</f>
        <v>0</v>
      </c>
      <c r="T46" s="146">
        <f>N59</f>
        <v>0</v>
      </c>
    </row>
    <row r="47" spans="1:20" ht="15">
      <c r="A47" s="559" t="s">
        <v>46</v>
      </c>
      <c r="B47" s="560" t="s">
        <v>112</v>
      </c>
      <c r="C47" s="577" t="s">
        <v>47</v>
      </c>
      <c r="D47" s="149">
        <v>61926.27</v>
      </c>
      <c r="E47" s="149">
        <v>93410.65</v>
      </c>
      <c r="F47" s="149">
        <v>40343.019999999997</v>
      </c>
      <c r="G47" s="438"/>
      <c r="H47" s="559" t="s">
        <v>46</v>
      </c>
      <c r="I47" s="664" t="s">
        <v>156</v>
      </c>
      <c r="J47" s="562" t="s">
        <v>47</v>
      </c>
      <c r="K47" s="560" t="s">
        <v>112</v>
      </c>
      <c r="L47" s="597">
        <f t="shared" si="10"/>
        <v>61926.27</v>
      </c>
      <c r="M47" s="597">
        <f t="shared" si="11"/>
        <v>93410.65</v>
      </c>
      <c r="N47" s="597">
        <f t="shared" si="12"/>
        <v>40343.019999999997</v>
      </c>
      <c r="O47" s="438"/>
      <c r="P47" s="573" t="s">
        <v>382</v>
      </c>
      <c r="Q47" s="576" t="s">
        <v>383</v>
      </c>
      <c r="R47" s="145">
        <f>L55</f>
        <v>115.64</v>
      </c>
      <c r="S47" s="145">
        <f>M55</f>
        <v>63.48</v>
      </c>
      <c r="T47" s="146">
        <f>N55</f>
        <v>54.19</v>
      </c>
    </row>
    <row r="48" spans="1:20" ht="15">
      <c r="A48" s="578"/>
      <c r="B48" s="560" t="s">
        <v>157</v>
      </c>
      <c r="C48" s="561" t="s">
        <v>48</v>
      </c>
      <c r="D48" s="149">
        <v>39720.94</v>
      </c>
      <c r="E48" s="149">
        <v>53338.15</v>
      </c>
      <c r="F48" s="149">
        <v>52971.12</v>
      </c>
      <c r="G48" s="438"/>
      <c r="H48" s="565"/>
      <c r="I48" s="665"/>
      <c r="J48" s="562" t="s">
        <v>48</v>
      </c>
      <c r="K48" s="560" t="s">
        <v>157</v>
      </c>
      <c r="L48" s="597">
        <f t="shared" si="10"/>
        <v>39720.94</v>
      </c>
      <c r="M48" s="597">
        <f t="shared" si="11"/>
        <v>53338.15</v>
      </c>
      <c r="N48" s="597">
        <f t="shared" si="12"/>
        <v>52971.12</v>
      </c>
      <c r="O48" s="438"/>
      <c r="P48" s="573" t="s">
        <v>384</v>
      </c>
      <c r="Q48" s="576" t="s">
        <v>106</v>
      </c>
      <c r="R48" s="145">
        <f>L40</f>
        <v>0</v>
      </c>
      <c r="S48" s="145">
        <f>M40</f>
        <v>0</v>
      </c>
      <c r="T48" s="146">
        <f>N40</f>
        <v>0</v>
      </c>
    </row>
    <row r="49" spans="1:20" ht="15" customHeight="1">
      <c r="A49" s="579"/>
      <c r="B49" s="560" t="s">
        <v>158</v>
      </c>
      <c r="C49" s="561" t="s">
        <v>49</v>
      </c>
      <c r="D49" s="149">
        <v>52.46</v>
      </c>
      <c r="E49" s="149">
        <v>159.38999999999999</v>
      </c>
      <c r="F49" s="149">
        <v>101.64</v>
      </c>
      <c r="G49" s="438"/>
      <c r="H49" s="566"/>
      <c r="I49" s="666"/>
      <c r="J49" s="562" t="s">
        <v>49</v>
      </c>
      <c r="K49" s="560" t="s">
        <v>158</v>
      </c>
      <c r="L49" s="597">
        <f>IF(ISNUMBER(D49),D49,"")</f>
        <v>52.46</v>
      </c>
      <c r="M49" s="597">
        <f t="shared" ref="M49:M50" si="14">IF(ISNUMBER(E49),E49,"")</f>
        <v>159.38999999999999</v>
      </c>
      <c r="N49" s="597">
        <f t="shared" ref="N49:N50" si="15">IF(ISNUMBER(F49),F49,"")</f>
        <v>101.64</v>
      </c>
      <c r="O49" s="438"/>
      <c r="P49" s="573" t="s">
        <v>385</v>
      </c>
      <c r="Q49" s="576" t="s">
        <v>108</v>
      </c>
      <c r="R49" s="145">
        <f>L42</f>
        <v>117.19</v>
      </c>
      <c r="S49" s="145">
        <f>M42</f>
        <v>121.04</v>
      </c>
      <c r="T49" s="146">
        <f>N42</f>
        <v>104.25</v>
      </c>
    </row>
    <row r="50" spans="1:20" ht="15" customHeight="1">
      <c r="A50" s="580" t="s">
        <v>50</v>
      </c>
      <c r="B50" s="560" t="s">
        <v>113</v>
      </c>
      <c r="C50" s="571" t="s">
        <v>51</v>
      </c>
      <c r="D50" s="595"/>
      <c r="E50" s="595"/>
      <c r="F50" s="595"/>
      <c r="G50" s="438"/>
      <c r="H50" s="559" t="s">
        <v>50</v>
      </c>
      <c r="I50" s="592" t="s">
        <v>159</v>
      </c>
      <c r="J50" s="562" t="s">
        <v>51</v>
      </c>
      <c r="K50" s="560" t="s">
        <v>113</v>
      </c>
      <c r="L50" s="597" t="str">
        <f t="shared" ref="L50" si="16">IF(ISNUMBER(D50),D50,"")</f>
        <v/>
      </c>
      <c r="M50" s="597" t="str">
        <f t="shared" si="14"/>
        <v/>
      </c>
      <c r="N50" s="597" t="str">
        <f t="shared" si="15"/>
        <v/>
      </c>
      <c r="O50" s="438"/>
      <c r="P50" s="573" t="s">
        <v>386</v>
      </c>
      <c r="Q50" s="576" t="s">
        <v>107</v>
      </c>
      <c r="R50" s="145">
        <f>L41</f>
        <v>1709.17</v>
      </c>
      <c r="S50" s="145">
        <f>M41</f>
        <v>1736.2</v>
      </c>
      <c r="T50" s="146">
        <f>N41</f>
        <v>1394.27</v>
      </c>
    </row>
    <row r="51" spans="1:20" ht="15">
      <c r="A51" s="581"/>
      <c r="B51" s="560" t="s">
        <v>114</v>
      </c>
      <c r="C51" s="571" t="s">
        <v>115</v>
      </c>
      <c r="D51" s="595"/>
      <c r="E51" s="595"/>
      <c r="F51" s="595"/>
      <c r="G51" s="438"/>
      <c r="H51" s="565"/>
      <c r="I51" s="593"/>
      <c r="J51" s="562" t="s">
        <v>115</v>
      </c>
      <c r="K51" s="560" t="s">
        <v>114</v>
      </c>
      <c r="L51" s="597" t="str">
        <f>IF(ISNUMBER(D51),D51,"")</f>
        <v/>
      </c>
      <c r="M51" s="597" t="str">
        <f t="shared" ref="M51" si="17">IF(ISNUMBER(E51),E51,"")</f>
        <v/>
      </c>
      <c r="N51" s="597" t="str">
        <f t="shared" ref="N51" si="18">IF(ISNUMBER(F51),F51,"")</f>
        <v/>
      </c>
      <c r="O51" s="438"/>
      <c r="P51" s="573" t="s">
        <v>387</v>
      </c>
      <c r="Q51" s="576" t="s">
        <v>388</v>
      </c>
      <c r="R51" s="145">
        <f t="shared" ref="R51:T52" si="19">L57</f>
        <v>0</v>
      </c>
      <c r="S51" s="145">
        <f t="shared" si="19"/>
        <v>0</v>
      </c>
      <c r="T51" s="145">
        <f t="shared" si="19"/>
        <v>0</v>
      </c>
    </row>
    <row r="52" spans="1:20">
      <c r="A52" s="581"/>
      <c r="B52" s="582" t="s">
        <v>724</v>
      </c>
      <c r="C52" s="583" t="s">
        <v>725</v>
      </c>
      <c r="D52" s="596"/>
      <c r="E52" s="596"/>
      <c r="F52" s="596"/>
      <c r="G52" s="558"/>
      <c r="H52" s="565"/>
      <c r="I52" s="593"/>
      <c r="J52" s="562" t="s">
        <v>52</v>
      </c>
      <c r="K52" s="560" t="s">
        <v>116</v>
      </c>
      <c r="L52" s="597" t="str">
        <f>IF(ISNUMBER(D53),D53,"")</f>
        <v/>
      </c>
      <c r="M52" s="597" t="str">
        <f t="shared" ref="M52:N52" si="20">IF(ISNUMBER(E53),E53,"")</f>
        <v/>
      </c>
      <c r="N52" s="597" t="str">
        <f t="shared" si="20"/>
        <v/>
      </c>
      <c r="O52" s="558"/>
      <c r="P52" s="573" t="s">
        <v>389</v>
      </c>
      <c r="Q52" s="576" t="s">
        <v>390</v>
      </c>
      <c r="R52" s="145">
        <f t="shared" si="19"/>
        <v>0</v>
      </c>
      <c r="S52" s="145">
        <f t="shared" si="19"/>
        <v>0</v>
      </c>
      <c r="T52" s="145">
        <f t="shared" si="19"/>
        <v>0</v>
      </c>
    </row>
    <row r="53" spans="1:20" ht="15">
      <c r="A53" s="581"/>
      <c r="B53" s="560" t="s">
        <v>116</v>
      </c>
      <c r="C53" s="571" t="s">
        <v>52</v>
      </c>
      <c r="D53" s="595"/>
      <c r="E53" s="595"/>
      <c r="F53" s="595"/>
      <c r="G53" s="438"/>
      <c r="H53" s="565"/>
      <c r="I53" s="594"/>
      <c r="J53" s="562" t="s">
        <v>118</v>
      </c>
      <c r="K53" s="560" t="s">
        <v>117</v>
      </c>
      <c r="L53" s="597" t="str">
        <f t="shared" ref="L53:L55" si="21">IF(ISNUMBER(D54),D54,"")</f>
        <v/>
      </c>
      <c r="M53" s="597" t="str">
        <f t="shared" ref="M53:M55" si="22">IF(ISNUMBER(E54),E54,"")</f>
        <v/>
      </c>
      <c r="N53" s="597" t="str">
        <f t="shared" ref="N53:N55" si="23">IF(ISNUMBER(F54),F54,"")</f>
        <v/>
      </c>
      <c r="O53" s="438"/>
      <c r="P53" s="573" t="s">
        <v>391</v>
      </c>
      <c r="Q53" s="576" t="s">
        <v>392</v>
      </c>
      <c r="R53" s="145">
        <f>L56</f>
        <v>3.12</v>
      </c>
      <c r="S53" s="145">
        <f>M56</f>
        <v>1.61</v>
      </c>
      <c r="T53" s="145">
        <f>N56</f>
        <v>3.39</v>
      </c>
    </row>
    <row r="54" spans="1:20" ht="25.5">
      <c r="A54" s="581"/>
      <c r="B54" s="560" t="s">
        <v>117</v>
      </c>
      <c r="C54" s="571" t="s">
        <v>118</v>
      </c>
      <c r="D54" s="595"/>
      <c r="E54" s="595"/>
      <c r="F54" s="595"/>
      <c r="G54" s="438"/>
      <c r="H54" s="559" t="s">
        <v>53</v>
      </c>
      <c r="I54" s="664" t="s">
        <v>54</v>
      </c>
      <c r="J54" s="562" t="s">
        <v>55</v>
      </c>
      <c r="K54" s="584" t="s">
        <v>160</v>
      </c>
      <c r="L54" s="597">
        <f t="shared" si="21"/>
        <v>1013.12</v>
      </c>
      <c r="M54" s="597">
        <f t="shared" si="22"/>
        <v>833.85</v>
      </c>
      <c r="N54" s="597">
        <f t="shared" si="23"/>
        <v>1093.55</v>
      </c>
      <c r="O54" s="438"/>
      <c r="P54" s="66"/>
      <c r="Q54" s="67" t="s">
        <v>410</v>
      </c>
      <c r="R54" s="138"/>
      <c r="S54" s="138"/>
      <c r="T54" s="139"/>
    </row>
    <row r="55" spans="1:20" ht="15" customHeight="1">
      <c r="A55" s="559" t="s">
        <v>53</v>
      </c>
      <c r="B55" s="584" t="s">
        <v>160</v>
      </c>
      <c r="C55" s="571" t="s">
        <v>55</v>
      </c>
      <c r="D55" s="149">
        <v>1013.12</v>
      </c>
      <c r="E55" s="149">
        <v>833.85</v>
      </c>
      <c r="F55" s="149">
        <v>1093.55</v>
      </c>
      <c r="G55" s="454"/>
      <c r="H55" s="565"/>
      <c r="I55" s="665"/>
      <c r="J55" s="562" t="s">
        <v>56</v>
      </c>
      <c r="K55" s="560" t="s">
        <v>161</v>
      </c>
      <c r="L55" s="597">
        <f t="shared" si="21"/>
        <v>115.64</v>
      </c>
      <c r="M55" s="597">
        <f t="shared" si="22"/>
        <v>63.48</v>
      </c>
      <c r="N55" s="597">
        <f t="shared" si="23"/>
        <v>54.19</v>
      </c>
      <c r="O55" s="454"/>
      <c r="P55" s="573" t="s">
        <v>393</v>
      </c>
      <c r="Q55" s="576" t="s">
        <v>394</v>
      </c>
      <c r="R55" s="595"/>
      <c r="S55" s="595"/>
      <c r="T55" s="595"/>
    </row>
    <row r="56" spans="1:20" ht="15">
      <c r="A56" s="578"/>
      <c r="B56" s="585" t="s">
        <v>161</v>
      </c>
      <c r="C56" s="571" t="s">
        <v>56</v>
      </c>
      <c r="D56" s="149">
        <v>115.64</v>
      </c>
      <c r="E56" s="149">
        <v>63.48</v>
      </c>
      <c r="F56" s="149">
        <v>54.19</v>
      </c>
      <c r="G56" s="438"/>
      <c r="H56" s="565"/>
      <c r="I56" s="665"/>
      <c r="J56" s="562" t="s">
        <v>57</v>
      </c>
      <c r="K56" s="560" t="s">
        <v>162</v>
      </c>
      <c r="L56" s="597">
        <f t="shared" ref="L56:L66" si="24">IF(ISNUMBER(D57),D57,"")</f>
        <v>3.12</v>
      </c>
      <c r="M56" s="597">
        <f t="shared" ref="M56:M66" si="25">IF(ISNUMBER(E57),E57,"")</f>
        <v>1.61</v>
      </c>
      <c r="N56" s="597">
        <f t="shared" ref="N56:N66" si="26">IF(ISNUMBER(F57),F57,"")</f>
        <v>3.39</v>
      </c>
      <c r="O56" s="438"/>
      <c r="P56" s="573" t="s">
        <v>395</v>
      </c>
      <c r="Q56" s="576" t="s">
        <v>396</v>
      </c>
      <c r="R56" s="595"/>
      <c r="S56" s="595"/>
      <c r="T56" s="595"/>
    </row>
    <row r="57" spans="1:20" ht="15">
      <c r="A57" s="578"/>
      <c r="B57" s="585" t="s">
        <v>162</v>
      </c>
      <c r="C57" s="571" t="s">
        <v>57</v>
      </c>
      <c r="D57" s="149">
        <v>3.12</v>
      </c>
      <c r="E57" s="149">
        <v>1.61</v>
      </c>
      <c r="F57" s="149">
        <v>3.39</v>
      </c>
      <c r="G57" s="438"/>
      <c r="H57" s="565"/>
      <c r="I57" s="665"/>
      <c r="J57" s="562" t="s">
        <v>120</v>
      </c>
      <c r="K57" s="560" t="s">
        <v>119</v>
      </c>
      <c r="L57" s="597">
        <f t="shared" si="24"/>
        <v>0</v>
      </c>
      <c r="M57" s="597">
        <f t="shared" si="25"/>
        <v>0</v>
      </c>
      <c r="N57" s="597">
        <f t="shared" si="26"/>
        <v>0</v>
      </c>
      <c r="O57" s="438"/>
      <c r="P57" s="76"/>
      <c r="Q57" s="77" t="s">
        <v>413</v>
      </c>
      <c r="R57" s="140"/>
      <c r="S57" s="140"/>
      <c r="T57" s="141"/>
    </row>
    <row r="58" spans="1:20" ht="15">
      <c r="A58" s="578"/>
      <c r="B58" s="585" t="s">
        <v>119</v>
      </c>
      <c r="C58" s="571" t="s">
        <v>120</v>
      </c>
      <c r="D58" s="149">
        <v>0</v>
      </c>
      <c r="E58" s="149">
        <v>0</v>
      </c>
      <c r="F58" s="149">
        <v>0</v>
      </c>
      <c r="G58" s="438"/>
      <c r="H58" s="565"/>
      <c r="I58" s="665"/>
      <c r="J58" s="562" t="s">
        <v>122</v>
      </c>
      <c r="K58" s="560" t="s">
        <v>121</v>
      </c>
      <c r="L58" s="597">
        <f t="shared" si="24"/>
        <v>0</v>
      </c>
      <c r="M58" s="597">
        <f t="shared" si="25"/>
        <v>0</v>
      </c>
      <c r="N58" s="597">
        <f t="shared" si="26"/>
        <v>0</v>
      </c>
      <c r="O58" s="438"/>
      <c r="P58" s="567">
        <v>1</v>
      </c>
      <c r="Q58" s="560" t="s">
        <v>397</v>
      </c>
      <c r="R58" s="145">
        <f>L23+L24+L29+L30</f>
        <v>45.91</v>
      </c>
      <c r="S58" s="145">
        <f>M23+M24+M29+M30</f>
        <v>57.72</v>
      </c>
      <c r="T58" s="597">
        <f>N23+N24+N29+N30</f>
        <v>49.91</v>
      </c>
    </row>
    <row r="59" spans="1:20" ht="15">
      <c r="A59" s="578"/>
      <c r="B59" s="585" t="s">
        <v>121</v>
      </c>
      <c r="C59" s="571" t="s">
        <v>122</v>
      </c>
      <c r="D59" s="149">
        <v>0</v>
      </c>
      <c r="E59" s="149">
        <v>0</v>
      </c>
      <c r="F59" s="149">
        <v>0</v>
      </c>
      <c r="G59" s="438"/>
      <c r="H59" s="565"/>
      <c r="I59" s="665"/>
      <c r="J59" s="562" t="s">
        <v>124</v>
      </c>
      <c r="K59" s="560" t="s">
        <v>123</v>
      </c>
      <c r="L59" s="597">
        <f t="shared" si="24"/>
        <v>0</v>
      </c>
      <c r="M59" s="597">
        <f t="shared" si="25"/>
        <v>0</v>
      </c>
      <c r="N59" s="597">
        <f t="shared" si="26"/>
        <v>0</v>
      </c>
      <c r="O59" s="438"/>
      <c r="P59" s="567">
        <v>2</v>
      </c>
      <c r="Q59" s="560" t="s">
        <v>398</v>
      </c>
      <c r="R59" s="145">
        <f>L31+L32+L33+L36</f>
        <v>6353.46</v>
      </c>
      <c r="S59" s="145">
        <f>M31+M32+M33+M36</f>
        <v>6077.9699999999993</v>
      </c>
      <c r="T59" s="597">
        <f>N31+N32+N33+N36</f>
        <v>9309.36</v>
      </c>
    </row>
    <row r="60" spans="1:20" ht="15">
      <c r="A60" s="578"/>
      <c r="B60" s="585" t="s">
        <v>123</v>
      </c>
      <c r="C60" s="571" t="s">
        <v>124</v>
      </c>
      <c r="D60" s="149">
        <v>0</v>
      </c>
      <c r="E60" s="149">
        <v>0</v>
      </c>
      <c r="F60" s="149">
        <v>0</v>
      </c>
      <c r="G60" s="438"/>
      <c r="H60" s="565"/>
      <c r="I60" s="665"/>
      <c r="J60" s="562" t="s">
        <v>58</v>
      </c>
      <c r="K60" s="560" t="s">
        <v>136</v>
      </c>
      <c r="L60" s="597">
        <f t="shared" si="24"/>
        <v>86.56</v>
      </c>
      <c r="M60" s="597">
        <f t="shared" si="25"/>
        <v>40.200000000000003</v>
      </c>
      <c r="N60" s="597">
        <f t="shared" si="26"/>
        <v>41.31</v>
      </c>
      <c r="O60" s="438"/>
      <c r="P60" s="567">
        <v>3</v>
      </c>
      <c r="Q60" s="560" t="s">
        <v>323</v>
      </c>
      <c r="R60" s="145">
        <f>L60+L61+L62+L63</f>
        <v>6520.8700000000008</v>
      </c>
      <c r="S60" s="145">
        <f>M60+M61+M62+M63</f>
        <v>5811.32</v>
      </c>
      <c r="T60" s="597">
        <f>N60+N61+N62+N63</f>
        <v>4335.9000000000005</v>
      </c>
    </row>
    <row r="61" spans="1:20" ht="15">
      <c r="A61" s="578"/>
      <c r="B61" s="560" t="s">
        <v>136</v>
      </c>
      <c r="C61" s="571" t="s">
        <v>58</v>
      </c>
      <c r="D61" s="149">
        <v>86.56</v>
      </c>
      <c r="E61" s="149">
        <v>40.200000000000003</v>
      </c>
      <c r="F61" s="149">
        <v>41.31</v>
      </c>
      <c r="G61" s="438"/>
      <c r="H61" s="565"/>
      <c r="I61" s="665"/>
      <c r="J61" s="562" t="s">
        <v>59</v>
      </c>
      <c r="K61" s="560" t="s">
        <v>125</v>
      </c>
      <c r="L61" s="597">
        <f t="shared" si="24"/>
        <v>0</v>
      </c>
      <c r="M61" s="597">
        <f t="shared" si="25"/>
        <v>0</v>
      </c>
      <c r="N61" s="597">
        <f t="shared" si="26"/>
        <v>0</v>
      </c>
      <c r="O61" s="438"/>
      <c r="P61" s="567">
        <v>4</v>
      </c>
      <c r="Q61" s="560" t="s">
        <v>159</v>
      </c>
      <c r="R61" s="145">
        <f>SUM(L50:L53)</f>
        <v>0</v>
      </c>
      <c r="S61" s="145">
        <f t="shared" ref="S61:T61" si="27">SUM(M50:M53)</f>
        <v>0</v>
      </c>
      <c r="T61" s="145">
        <f t="shared" si="27"/>
        <v>0</v>
      </c>
    </row>
    <row r="62" spans="1:20" ht="31.5" customHeight="1">
      <c r="A62" s="578"/>
      <c r="B62" s="585" t="s">
        <v>125</v>
      </c>
      <c r="C62" s="571" t="s">
        <v>59</v>
      </c>
      <c r="D62" s="149">
        <v>0</v>
      </c>
      <c r="E62" s="149">
        <v>0</v>
      </c>
      <c r="F62" s="149">
        <v>0</v>
      </c>
      <c r="G62" s="438"/>
      <c r="H62" s="565"/>
      <c r="I62" s="665"/>
      <c r="J62" s="562" t="s">
        <v>60</v>
      </c>
      <c r="K62" s="584" t="s">
        <v>163</v>
      </c>
      <c r="L62" s="597">
        <f t="shared" si="24"/>
        <v>6434.31</v>
      </c>
      <c r="M62" s="597">
        <f t="shared" si="25"/>
        <v>5771.12</v>
      </c>
      <c r="N62" s="597">
        <f t="shared" si="26"/>
        <v>4294.59</v>
      </c>
      <c r="O62" s="438"/>
      <c r="P62" s="567">
        <v>5</v>
      </c>
      <c r="Q62" s="584" t="s">
        <v>399</v>
      </c>
      <c r="R62" s="145" t="str">
        <f>L64</f>
        <v/>
      </c>
      <c r="S62" s="145" t="str">
        <f>M64</f>
        <v/>
      </c>
      <c r="T62" s="597" t="str">
        <f>N64</f>
        <v/>
      </c>
    </row>
    <row r="63" spans="1:20" ht="15" customHeight="1">
      <c r="A63" s="578"/>
      <c r="B63" s="584" t="s">
        <v>163</v>
      </c>
      <c r="C63" s="571" t="s">
        <v>60</v>
      </c>
      <c r="D63" s="149">
        <v>6434.31</v>
      </c>
      <c r="E63" s="149">
        <v>5771.12</v>
      </c>
      <c r="F63" s="149">
        <v>4294.59</v>
      </c>
      <c r="G63" s="438"/>
      <c r="H63" s="566"/>
      <c r="I63" s="666"/>
      <c r="J63" s="562" t="s">
        <v>61</v>
      </c>
      <c r="K63" s="560" t="s">
        <v>126</v>
      </c>
      <c r="L63" s="597">
        <f t="shared" si="24"/>
        <v>0</v>
      </c>
      <c r="M63" s="597">
        <f t="shared" si="25"/>
        <v>0</v>
      </c>
      <c r="N63" s="597">
        <f t="shared" si="26"/>
        <v>0</v>
      </c>
      <c r="O63" s="438"/>
      <c r="P63" s="567">
        <v>6</v>
      </c>
      <c r="Q63" s="584" t="s">
        <v>559</v>
      </c>
      <c r="R63" s="145" t="str">
        <f>L65</f>
        <v/>
      </c>
      <c r="S63" s="145" t="str">
        <f t="shared" ref="S63:T63" si="28">M65</f>
        <v/>
      </c>
      <c r="T63" s="145" t="str">
        <f t="shared" si="28"/>
        <v/>
      </c>
    </row>
    <row r="64" spans="1:20" ht="15">
      <c r="A64" s="586"/>
      <c r="B64" s="585" t="s">
        <v>126</v>
      </c>
      <c r="C64" s="571" t="s">
        <v>61</v>
      </c>
      <c r="D64" s="149">
        <v>0</v>
      </c>
      <c r="E64" s="149">
        <v>0</v>
      </c>
      <c r="F64" s="149">
        <v>0</v>
      </c>
      <c r="G64" s="438"/>
      <c r="H64" s="559" t="s">
        <v>62</v>
      </c>
      <c r="I64" s="664" t="s">
        <v>164</v>
      </c>
      <c r="J64" s="562" t="s">
        <v>63</v>
      </c>
      <c r="K64" s="560" t="s">
        <v>165</v>
      </c>
      <c r="L64" s="597" t="str">
        <f t="shared" si="24"/>
        <v/>
      </c>
      <c r="M64" s="597" t="str">
        <f t="shared" si="25"/>
        <v/>
      </c>
      <c r="N64" s="597" t="str">
        <f t="shared" si="26"/>
        <v/>
      </c>
      <c r="O64" s="438"/>
      <c r="P64" s="567">
        <v>7</v>
      </c>
      <c r="Q64" s="320" t="s">
        <v>560</v>
      </c>
      <c r="R64" s="145">
        <f>SUM(L66,L69)</f>
        <v>5024.53</v>
      </c>
      <c r="S64" s="145">
        <f t="shared" ref="S64:T64" si="29">SUM(M66,M69)</f>
        <v>2600.19</v>
      </c>
      <c r="T64" s="145">
        <f t="shared" si="29"/>
        <v>2326.5300000000002</v>
      </c>
    </row>
    <row r="65" spans="1:20" ht="15">
      <c r="A65" s="559" t="s">
        <v>62</v>
      </c>
      <c r="B65" s="585" t="s">
        <v>776</v>
      </c>
      <c r="C65" s="571" t="s">
        <v>63</v>
      </c>
      <c r="D65" s="595"/>
      <c r="E65" s="595"/>
      <c r="F65" s="595"/>
      <c r="G65" s="438"/>
      <c r="H65" s="565"/>
      <c r="I65" s="665"/>
      <c r="J65" s="562" t="s">
        <v>64</v>
      </c>
      <c r="K65" s="560" t="s">
        <v>127</v>
      </c>
      <c r="L65" s="597" t="str">
        <f t="shared" si="24"/>
        <v/>
      </c>
      <c r="M65" s="597" t="str">
        <f t="shared" si="25"/>
        <v/>
      </c>
      <c r="N65" s="597" t="str">
        <f t="shared" si="26"/>
        <v/>
      </c>
      <c r="O65" s="438"/>
      <c r="P65" s="567">
        <v>8</v>
      </c>
      <c r="Q65" s="560" t="s">
        <v>133</v>
      </c>
      <c r="R65" s="145" t="str">
        <f>L78</f>
        <v/>
      </c>
      <c r="S65" s="145" t="str">
        <f>M78</f>
        <v/>
      </c>
      <c r="T65" s="597" t="str">
        <f>N78</f>
        <v/>
      </c>
    </row>
    <row r="66" spans="1:20" ht="15">
      <c r="A66" s="565"/>
      <c r="B66" s="582" t="s">
        <v>780</v>
      </c>
      <c r="C66" s="587" t="s">
        <v>64</v>
      </c>
      <c r="D66" s="595"/>
      <c r="E66" s="595"/>
      <c r="F66" s="595"/>
      <c r="G66" s="438"/>
      <c r="H66" s="565"/>
      <c r="I66" s="665"/>
      <c r="J66" s="562" t="s">
        <v>65</v>
      </c>
      <c r="K66" s="560" t="s">
        <v>166</v>
      </c>
      <c r="L66" s="597">
        <f t="shared" si="24"/>
        <v>458.94</v>
      </c>
      <c r="M66" s="597">
        <f t="shared" si="25"/>
        <v>626.17999999999995</v>
      </c>
      <c r="N66" s="597">
        <f t="shared" si="26"/>
        <v>700.14</v>
      </c>
      <c r="O66" s="438"/>
    </row>
    <row r="67" spans="1:20">
      <c r="A67" s="565"/>
      <c r="B67" s="585" t="s">
        <v>166</v>
      </c>
      <c r="C67" s="587" t="s">
        <v>65</v>
      </c>
      <c r="D67" s="149">
        <v>458.94</v>
      </c>
      <c r="E67" s="149">
        <v>626.17999999999995</v>
      </c>
      <c r="F67" s="149">
        <v>700.14</v>
      </c>
      <c r="G67" s="558"/>
      <c r="H67" s="565"/>
      <c r="I67" s="665"/>
      <c r="J67" s="562" t="s">
        <v>66</v>
      </c>
      <c r="K67" s="560" t="s">
        <v>173</v>
      </c>
      <c r="L67" s="597">
        <f t="shared" ref="L67:L76" si="30">IF(ISNUMBER(D68),D68,"")</f>
        <v>0</v>
      </c>
      <c r="M67" s="597">
        <f t="shared" ref="M67:M79" si="31">IF(ISNUMBER(E68),E68,"")</f>
        <v>0</v>
      </c>
      <c r="N67" s="597">
        <f t="shared" ref="N67:N79" si="32">IF(ISNUMBER(F68),F68,"")</f>
        <v>0</v>
      </c>
      <c r="O67" s="558"/>
    </row>
    <row r="68" spans="1:20" ht="15">
      <c r="A68" s="565"/>
      <c r="B68" s="582" t="s">
        <v>674</v>
      </c>
      <c r="C68" s="587" t="s">
        <v>66</v>
      </c>
      <c r="D68" s="149">
        <v>0</v>
      </c>
      <c r="E68" s="149">
        <v>0</v>
      </c>
      <c r="F68" s="149">
        <v>0</v>
      </c>
      <c r="G68" s="438"/>
      <c r="H68" s="565"/>
      <c r="I68" s="665"/>
      <c r="J68" s="562" t="s">
        <v>67</v>
      </c>
      <c r="K68" s="560" t="s">
        <v>174</v>
      </c>
      <c r="L68" s="597">
        <f t="shared" si="30"/>
        <v>5996.32</v>
      </c>
      <c r="M68" s="597">
        <f t="shared" si="31"/>
        <v>4914.83</v>
      </c>
      <c r="N68" s="597">
        <f t="shared" si="32"/>
        <v>7411.88</v>
      </c>
      <c r="O68" s="438"/>
    </row>
    <row r="69" spans="1:20" ht="15">
      <c r="A69" s="565"/>
      <c r="B69" s="585" t="s">
        <v>174</v>
      </c>
      <c r="C69" s="571" t="s">
        <v>67</v>
      </c>
      <c r="D69" s="149">
        <v>5996.32</v>
      </c>
      <c r="E69" s="149">
        <v>4914.83</v>
      </c>
      <c r="F69" s="149">
        <v>7411.88</v>
      </c>
      <c r="G69" s="438"/>
      <c r="H69" s="565"/>
      <c r="I69" s="665"/>
      <c r="J69" s="562" t="s">
        <v>68</v>
      </c>
      <c r="K69" s="560" t="s">
        <v>175</v>
      </c>
      <c r="L69" s="597">
        <f t="shared" si="30"/>
        <v>4565.59</v>
      </c>
      <c r="M69" s="597">
        <f t="shared" si="31"/>
        <v>1974.01</v>
      </c>
      <c r="N69" s="597">
        <f t="shared" si="32"/>
        <v>1626.39</v>
      </c>
      <c r="O69" s="438"/>
    </row>
    <row r="70" spans="1:20" ht="15">
      <c r="A70" s="565"/>
      <c r="B70" s="585" t="s">
        <v>437</v>
      </c>
      <c r="C70" s="571" t="s">
        <v>68</v>
      </c>
      <c r="D70" s="149">
        <v>4565.59</v>
      </c>
      <c r="E70" s="149">
        <v>1974.01</v>
      </c>
      <c r="F70" s="149">
        <v>1626.39</v>
      </c>
      <c r="G70" s="438"/>
      <c r="H70" s="565"/>
      <c r="I70" s="665"/>
      <c r="J70" s="562" t="s">
        <v>128</v>
      </c>
      <c r="K70" s="560" t="s">
        <v>167</v>
      </c>
      <c r="L70" s="597">
        <f t="shared" si="30"/>
        <v>11525.64</v>
      </c>
      <c r="M70" s="597">
        <f t="shared" si="31"/>
        <v>12745.66</v>
      </c>
      <c r="N70" s="597">
        <f t="shared" si="32"/>
        <v>12515.91</v>
      </c>
      <c r="O70" s="438"/>
    </row>
    <row r="71" spans="1:20" ht="15">
      <c r="A71" s="565"/>
      <c r="B71" s="585" t="s">
        <v>167</v>
      </c>
      <c r="C71" s="571" t="s">
        <v>128</v>
      </c>
      <c r="D71" s="149">
        <v>11525.64</v>
      </c>
      <c r="E71" s="149">
        <v>12745.66</v>
      </c>
      <c r="F71" s="149">
        <v>12515.91</v>
      </c>
      <c r="G71" s="438"/>
      <c r="H71" s="565"/>
      <c r="I71" s="665"/>
      <c r="J71" s="562" t="s">
        <v>69</v>
      </c>
      <c r="K71" s="560" t="s">
        <v>129</v>
      </c>
      <c r="L71" s="597" t="str">
        <f t="shared" si="30"/>
        <v/>
      </c>
      <c r="M71" s="597" t="str">
        <f t="shared" si="31"/>
        <v/>
      </c>
      <c r="N71" s="597" t="str">
        <f t="shared" si="32"/>
        <v/>
      </c>
      <c r="O71" s="438"/>
    </row>
    <row r="72" spans="1:20" ht="15">
      <c r="A72" s="565"/>
      <c r="B72" s="585" t="s">
        <v>129</v>
      </c>
      <c r="C72" s="571" t="s">
        <v>69</v>
      </c>
      <c r="D72" s="595"/>
      <c r="E72" s="595"/>
      <c r="F72" s="595"/>
      <c r="G72" s="438"/>
      <c r="H72" s="566"/>
      <c r="I72" s="666"/>
      <c r="J72" s="562" t="s">
        <v>70</v>
      </c>
      <c r="K72" s="560" t="s">
        <v>168</v>
      </c>
      <c r="L72" s="597">
        <f t="shared" si="30"/>
        <v>0</v>
      </c>
      <c r="M72" s="597">
        <f t="shared" si="31"/>
        <v>0</v>
      </c>
      <c r="N72" s="597">
        <f t="shared" si="32"/>
        <v>0</v>
      </c>
      <c r="O72" s="438"/>
    </row>
    <row r="73" spans="1:20" ht="15" customHeight="1">
      <c r="A73" s="566"/>
      <c r="B73" s="585" t="s">
        <v>168</v>
      </c>
      <c r="C73" s="569" t="s">
        <v>70</v>
      </c>
      <c r="D73" s="149">
        <v>0</v>
      </c>
      <c r="E73" s="149">
        <v>0</v>
      </c>
      <c r="F73" s="149">
        <v>0</v>
      </c>
      <c r="G73" s="438"/>
      <c r="H73" s="559" t="s">
        <v>71</v>
      </c>
      <c r="I73" s="664" t="s">
        <v>169</v>
      </c>
      <c r="J73" s="562" t="s">
        <v>72</v>
      </c>
      <c r="K73" s="560" t="s">
        <v>170</v>
      </c>
      <c r="L73" s="597" t="str">
        <f t="shared" si="30"/>
        <v/>
      </c>
      <c r="M73" s="597" t="str">
        <f t="shared" si="31"/>
        <v/>
      </c>
      <c r="N73" s="597" t="str">
        <f t="shared" si="32"/>
        <v/>
      </c>
      <c r="O73" s="438"/>
    </row>
    <row r="74" spans="1:20">
      <c r="A74" s="559" t="s">
        <v>71</v>
      </c>
      <c r="B74" s="585" t="s">
        <v>170</v>
      </c>
      <c r="C74" s="575" t="s">
        <v>72</v>
      </c>
      <c r="D74" s="595"/>
      <c r="E74" s="595"/>
      <c r="F74" s="595"/>
      <c r="G74" s="558"/>
      <c r="H74" s="565"/>
      <c r="I74" s="665"/>
      <c r="J74" s="562" t="s">
        <v>73</v>
      </c>
      <c r="K74" s="560" t="s">
        <v>130</v>
      </c>
      <c r="L74" s="597" t="str">
        <f t="shared" si="30"/>
        <v/>
      </c>
      <c r="M74" s="597" t="str">
        <f t="shared" si="31"/>
        <v/>
      </c>
      <c r="N74" s="597" t="str">
        <f t="shared" si="32"/>
        <v/>
      </c>
      <c r="O74" s="558"/>
    </row>
    <row r="75" spans="1:20" ht="15" customHeight="1">
      <c r="A75" s="565"/>
      <c r="B75" s="585" t="s">
        <v>130</v>
      </c>
      <c r="C75" s="575" t="s">
        <v>73</v>
      </c>
      <c r="D75" s="595"/>
      <c r="E75" s="595"/>
      <c r="F75" s="595"/>
      <c r="G75" s="438"/>
      <c r="H75" s="566"/>
      <c r="I75" s="666"/>
      <c r="J75" s="562" t="s">
        <v>74</v>
      </c>
      <c r="K75" s="560" t="s">
        <v>131</v>
      </c>
      <c r="L75" s="597">
        <f t="shared" si="30"/>
        <v>139.68</v>
      </c>
      <c r="M75" s="597">
        <f t="shared" si="31"/>
        <v>105.07</v>
      </c>
      <c r="N75" s="597">
        <f t="shared" si="32"/>
        <v>224.44</v>
      </c>
      <c r="O75" s="438"/>
    </row>
    <row r="76" spans="1:20" ht="38.25">
      <c r="A76" s="566"/>
      <c r="B76" s="585" t="s">
        <v>131</v>
      </c>
      <c r="C76" s="575" t="s">
        <v>74</v>
      </c>
      <c r="D76" s="149">
        <v>139.68</v>
      </c>
      <c r="E76" s="149">
        <v>105.07</v>
      </c>
      <c r="F76" s="149">
        <v>224.44</v>
      </c>
      <c r="G76" s="438"/>
      <c r="H76" s="559" t="s">
        <v>75</v>
      </c>
      <c r="I76" s="664" t="s">
        <v>76</v>
      </c>
      <c r="J76" s="562" t="s">
        <v>77</v>
      </c>
      <c r="K76" s="584" t="s">
        <v>171</v>
      </c>
      <c r="L76" s="597">
        <f t="shared" si="30"/>
        <v>1053.6400000000001</v>
      </c>
      <c r="M76" s="597">
        <f t="shared" si="31"/>
        <v>1268.25</v>
      </c>
      <c r="N76" s="597">
        <f t="shared" si="32"/>
        <v>1332.53</v>
      </c>
      <c r="O76" s="438"/>
    </row>
    <row r="77" spans="1:20" ht="25.5">
      <c r="A77" s="559" t="s">
        <v>75</v>
      </c>
      <c r="B77" s="588" t="s">
        <v>171</v>
      </c>
      <c r="C77" s="571" t="s">
        <v>77</v>
      </c>
      <c r="D77" s="149">
        <v>1053.6400000000001</v>
      </c>
      <c r="E77" s="149">
        <v>1268.25</v>
      </c>
      <c r="F77" s="149">
        <v>1332.53</v>
      </c>
      <c r="G77" s="438"/>
      <c r="H77" s="565"/>
      <c r="I77" s="665"/>
      <c r="J77" s="562" t="s">
        <v>78</v>
      </c>
      <c r="K77" s="560" t="s">
        <v>132</v>
      </c>
      <c r="L77" s="597">
        <f>IF(ISNUMBER(D78),D78,"")</f>
        <v>94.54</v>
      </c>
      <c r="M77" s="597">
        <f t="shared" si="31"/>
        <v>91.43</v>
      </c>
      <c r="N77" s="597">
        <f t="shared" si="32"/>
        <v>125.01</v>
      </c>
      <c r="O77" s="438"/>
    </row>
    <row r="78" spans="1:20" ht="15">
      <c r="A78" s="578"/>
      <c r="B78" s="585" t="s">
        <v>132</v>
      </c>
      <c r="C78" s="571" t="s">
        <v>78</v>
      </c>
      <c r="D78" s="149">
        <v>94.54</v>
      </c>
      <c r="E78" s="149">
        <v>91.43</v>
      </c>
      <c r="F78" s="149">
        <v>125.01</v>
      </c>
      <c r="G78" s="438"/>
      <c r="H78" s="565"/>
      <c r="I78" s="665"/>
      <c r="J78" s="562" t="s">
        <v>134</v>
      </c>
      <c r="K78" s="560" t="s">
        <v>133</v>
      </c>
      <c r="L78" s="597" t="str">
        <f t="shared" ref="L78:L79" si="33">IF(ISNUMBER(D79),D79,"")</f>
        <v/>
      </c>
      <c r="M78" s="597" t="str">
        <f t="shared" si="31"/>
        <v/>
      </c>
      <c r="N78" s="597" t="str">
        <f t="shared" si="32"/>
        <v/>
      </c>
      <c r="O78" s="438"/>
    </row>
    <row r="79" spans="1:20" ht="15">
      <c r="A79" s="578"/>
      <c r="B79" s="585" t="s">
        <v>133</v>
      </c>
      <c r="C79" s="571" t="s">
        <v>134</v>
      </c>
      <c r="D79" s="595"/>
      <c r="E79" s="595"/>
      <c r="F79" s="595"/>
      <c r="G79" s="438"/>
      <c r="H79" s="566"/>
      <c r="I79" s="666"/>
      <c r="J79" s="562" t="s">
        <v>172</v>
      </c>
      <c r="K79" s="560" t="s">
        <v>135</v>
      </c>
      <c r="L79" s="597">
        <f t="shared" si="33"/>
        <v>36</v>
      </c>
      <c r="M79" s="597">
        <f t="shared" si="31"/>
        <v>9.6999999999999993</v>
      </c>
      <c r="N79" s="597">
        <f t="shared" si="32"/>
        <v>0</v>
      </c>
      <c r="O79" s="438"/>
    </row>
    <row r="80" spans="1:20" ht="15">
      <c r="A80" s="586"/>
      <c r="B80" s="585" t="s">
        <v>135</v>
      </c>
      <c r="C80" s="571" t="s">
        <v>172</v>
      </c>
      <c r="D80" s="149">
        <v>36</v>
      </c>
      <c r="E80" s="149">
        <v>9.6999999999999993</v>
      </c>
      <c r="F80" s="149">
        <v>0</v>
      </c>
      <c r="G80" s="438"/>
      <c r="O80" s="438"/>
    </row>
    <row r="81" spans="2:15" ht="15" customHeight="1">
      <c r="F81" s="589"/>
      <c r="G81" s="438"/>
      <c r="O81" s="438"/>
    </row>
    <row r="82" spans="2:15" ht="15">
      <c r="F82" s="589"/>
      <c r="G82" s="589"/>
      <c r="O82" s="438"/>
    </row>
    <row r="83" spans="2:15" ht="15">
      <c r="F83" s="589"/>
      <c r="G83" s="589"/>
      <c r="O83" s="438"/>
    </row>
    <row r="84" spans="2:15" ht="15">
      <c r="F84" s="589"/>
      <c r="G84" s="589"/>
      <c r="O84" s="438"/>
    </row>
    <row r="85" spans="2:15" ht="15">
      <c r="F85" s="589"/>
      <c r="G85" s="589"/>
      <c r="O85" s="438"/>
    </row>
    <row r="86" spans="2:15" ht="15">
      <c r="F86" s="589"/>
      <c r="G86" s="589"/>
      <c r="O86" s="438"/>
    </row>
    <row r="87" spans="2:15" ht="15" customHeight="1">
      <c r="B87" s="590"/>
      <c r="D87" s="589"/>
      <c r="E87" s="589"/>
      <c r="F87" s="589"/>
      <c r="G87" s="589"/>
      <c r="O87" s="438"/>
    </row>
    <row r="88" spans="2:15" ht="15">
      <c r="B88" s="590"/>
      <c r="F88" s="589"/>
      <c r="G88" s="589"/>
    </row>
    <row r="89" spans="2:15" ht="15">
      <c r="B89" s="590"/>
      <c r="F89" s="589"/>
      <c r="G89" s="589"/>
    </row>
    <row r="90" spans="2:15" ht="15">
      <c r="F90" s="589"/>
      <c r="G90" s="589"/>
    </row>
    <row r="91" spans="2:15" ht="15">
      <c r="F91" s="589"/>
      <c r="G91" s="589"/>
    </row>
    <row r="92" spans="2:15" ht="15">
      <c r="F92" s="589"/>
      <c r="G92" s="589"/>
    </row>
    <row r="93" spans="2:15" ht="15">
      <c r="F93" s="589"/>
      <c r="G93" s="589"/>
    </row>
    <row r="94" spans="2:15" ht="15">
      <c r="G94" s="589"/>
    </row>
  </sheetData>
  <mergeCells count="16">
    <mergeCell ref="I76:I79"/>
    <mergeCell ref="I54:I63"/>
    <mergeCell ref="I64:I72"/>
    <mergeCell ref="I73:I75"/>
    <mergeCell ref="I8:I10"/>
    <mergeCell ref="I13:I36"/>
    <mergeCell ref="I38:I39"/>
    <mergeCell ref="I40:I43"/>
    <mergeCell ref="I44:I46"/>
    <mergeCell ref="I47:I49"/>
    <mergeCell ref="R6:T6"/>
    <mergeCell ref="A6:C6"/>
    <mergeCell ref="D6:F6"/>
    <mergeCell ref="H6:K6"/>
    <mergeCell ref="L6:N6"/>
    <mergeCell ref="P6:Q6"/>
  </mergeCells>
  <conditionalFormatting sqref="D80:F80">
    <cfRule type="expression" dxfId="39" priority="14">
      <formula>ISNUMBER(D80)</formula>
    </cfRule>
  </conditionalFormatting>
  <conditionalFormatting sqref="D77:F78">
    <cfRule type="expression" dxfId="38" priority="11">
      <formula>ISNUMBER(D77)</formula>
    </cfRule>
  </conditionalFormatting>
  <conditionalFormatting sqref="D80:F80">
    <cfRule type="expression" dxfId="37" priority="13">
      <formula>ISNUMBER(D80)</formula>
    </cfRule>
  </conditionalFormatting>
  <conditionalFormatting sqref="D77:F78">
    <cfRule type="expression" dxfId="36" priority="12">
      <formula>ISNUMBER(D77)</formula>
    </cfRule>
  </conditionalFormatting>
  <conditionalFormatting sqref="D73:F73">
    <cfRule type="expression" dxfId="35" priority="10">
      <formula>ISNUMBER(D73)</formula>
    </cfRule>
  </conditionalFormatting>
  <conditionalFormatting sqref="D73:F73">
    <cfRule type="expression" dxfId="34" priority="9">
      <formula>ISNUMBER(D73)</formula>
    </cfRule>
  </conditionalFormatting>
  <conditionalFormatting sqref="D67:F71">
    <cfRule type="expression" dxfId="33" priority="8">
      <formula>ISNUMBER(D67)</formula>
    </cfRule>
  </conditionalFormatting>
  <conditionalFormatting sqref="D67:F71">
    <cfRule type="expression" dxfId="32" priority="7">
      <formula>ISNUMBER(D67)</formula>
    </cfRule>
  </conditionalFormatting>
  <conditionalFormatting sqref="D55:F64">
    <cfRule type="expression" dxfId="31" priority="6">
      <formula>ISNUMBER(D55)</formula>
    </cfRule>
  </conditionalFormatting>
  <conditionalFormatting sqref="D55:F64">
    <cfRule type="expression" dxfId="30" priority="5">
      <formula>ISNUMBER(D55)</formula>
    </cfRule>
  </conditionalFormatting>
  <conditionalFormatting sqref="D8:F49">
    <cfRule type="expression" dxfId="29" priority="4">
      <formula>ISNUMBER(D8)</formula>
    </cfRule>
  </conditionalFormatting>
  <conditionalFormatting sqref="D8:F49">
    <cfRule type="expression" dxfId="28" priority="3">
      <formula>ISNUMBER(D8)</formula>
    </cfRule>
  </conditionalFormatting>
  <conditionalFormatting sqref="D76:F76">
    <cfRule type="expression" dxfId="27" priority="2">
      <formula>ISNUMBER(D76)</formula>
    </cfRule>
  </conditionalFormatting>
  <conditionalFormatting sqref="D76:F76">
    <cfRule type="expression" dxfId="26" priority="1">
      <formula>ISNUMBER(D76)</formula>
    </cfRule>
  </conditionalFormatting>
  <pageMargins left="0.25" right="0.25" top="0.75" bottom="0.75" header="0.3" footer="0.3"/>
  <pageSetup paperSize="8" scale="28" orientation="portrait" r:id="rId1"/>
</worksheet>
</file>

<file path=xl/worksheets/sheet4.xml><?xml version="1.0" encoding="utf-8"?>
<worksheet xmlns="http://schemas.openxmlformats.org/spreadsheetml/2006/main" xmlns:r="http://schemas.openxmlformats.org/officeDocument/2006/relationships">
  <sheetPr>
    <tabColor rgb="FFFF0000"/>
  </sheetPr>
  <dimension ref="A1:AA91"/>
  <sheetViews>
    <sheetView showGridLines="0" zoomScale="70" zoomScaleNormal="70" workbookViewId="0">
      <pane ySplit="7" topLeftCell="A8" activePane="bottomLeft" state="frozen"/>
      <selection pane="bottomLeft" activeCell="A8" sqref="A8"/>
    </sheetView>
  </sheetViews>
  <sheetFormatPr defaultRowHeight="12.75"/>
  <cols>
    <col min="1" max="1" width="5.7109375" style="470" customWidth="1"/>
    <col min="2" max="2" width="97.5703125" style="470" customWidth="1"/>
    <col min="3" max="3" width="11.28515625" style="470" customWidth="1"/>
    <col min="4" max="4" width="12.7109375" style="468" customWidth="1"/>
    <col min="5" max="5" width="14.28515625" style="468" customWidth="1"/>
    <col min="6" max="6" width="13" style="468" customWidth="1"/>
    <col min="7" max="7" width="9.42578125" style="468" customWidth="1"/>
    <col min="8" max="8" width="9.140625" style="470"/>
    <col min="9" max="9" width="25" style="470" customWidth="1"/>
    <col min="10" max="10" width="9.140625" style="470"/>
    <col min="11" max="11" width="91.5703125" style="470" customWidth="1"/>
    <col min="12" max="13" width="14.28515625" style="470" bestFit="1" customWidth="1"/>
    <col min="14" max="14" width="12.28515625" style="470" customWidth="1"/>
    <col min="15" max="15" width="9.42578125" style="468" customWidth="1"/>
    <col min="16" max="16" width="9.7109375" style="470" bestFit="1" customWidth="1"/>
    <col min="17" max="17" width="70.28515625" style="470" customWidth="1"/>
    <col min="18" max="20" width="13.140625" style="470" bestFit="1" customWidth="1"/>
    <col min="21" max="16384" width="9.140625" style="470"/>
  </cols>
  <sheetData>
    <row r="1" spans="1:27" s="538" customFormat="1" ht="21">
      <c r="A1" s="543" t="s">
        <v>771</v>
      </c>
      <c r="F1" s="540"/>
      <c r="G1" s="540"/>
      <c r="H1" s="540"/>
      <c r="I1" s="540"/>
      <c r="J1" s="540"/>
      <c r="K1" s="542"/>
      <c r="L1" s="541"/>
      <c r="M1" s="541"/>
      <c r="N1" s="541"/>
      <c r="O1" s="541"/>
      <c r="P1" s="542"/>
      <c r="Q1" s="541"/>
      <c r="Y1" s="540"/>
      <c r="Z1" s="539"/>
      <c r="AA1" s="539"/>
    </row>
    <row r="2" spans="1:27" s="457" customFormat="1" ht="15.75">
      <c r="A2" s="29" t="s">
        <v>770</v>
      </c>
      <c r="C2" s="282" t="s">
        <v>403</v>
      </c>
      <c r="D2" s="228"/>
      <c r="E2" s="226" t="s">
        <v>519</v>
      </c>
      <c r="I2" s="31"/>
      <c r="J2" s="32"/>
      <c r="K2" s="479"/>
      <c r="L2" s="34"/>
      <c r="M2" s="31"/>
      <c r="O2" s="32"/>
      <c r="P2" s="479"/>
      <c r="R2" s="34"/>
      <c r="S2" s="34"/>
      <c r="T2" s="34"/>
      <c r="U2" s="34"/>
      <c r="Y2" s="32"/>
    </row>
    <row r="3" spans="1:27" s="457" customFormat="1" ht="18.75">
      <c r="A3" s="599" t="s">
        <v>779</v>
      </c>
      <c r="B3" s="353"/>
      <c r="C3" s="219"/>
      <c r="D3" s="253"/>
      <c r="E3" s="226" t="s">
        <v>520</v>
      </c>
      <c r="J3" s="32"/>
      <c r="K3" s="479"/>
      <c r="O3" s="32"/>
      <c r="P3" s="479"/>
      <c r="Y3" s="32"/>
    </row>
    <row r="4" spans="1:27" s="457" customFormat="1" ht="15.75">
      <c r="B4" s="29"/>
      <c r="C4" s="219"/>
      <c r="D4" s="251"/>
      <c r="E4" s="226" t="s">
        <v>525</v>
      </c>
      <c r="J4" s="32"/>
      <c r="K4" s="479"/>
      <c r="L4" s="35"/>
      <c r="O4" s="32"/>
      <c r="P4" s="479"/>
      <c r="R4" s="35"/>
      <c r="S4" s="35"/>
      <c r="T4" s="35"/>
      <c r="U4" s="35"/>
      <c r="Y4" s="32"/>
    </row>
    <row r="5" spans="1:27" s="457" customFormat="1" ht="15.75">
      <c r="B5" s="29"/>
      <c r="C5" s="219"/>
      <c r="D5" s="280"/>
      <c r="E5" s="219" t="s">
        <v>707</v>
      </c>
      <c r="J5" s="32"/>
      <c r="K5" s="479"/>
      <c r="L5" s="35"/>
      <c r="O5" s="32"/>
      <c r="P5" s="479"/>
      <c r="R5" s="35"/>
      <c r="S5" s="35"/>
      <c r="T5" s="35"/>
      <c r="U5" s="35"/>
      <c r="Y5" s="32"/>
    </row>
    <row r="6" spans="1:27" ht="18.75" customHeight="1">
      <c r="A6" s="537" t="s">
        <v>769</v>
      </c>
      <c r="B6" s="536"/>
      <c r="C6" s="544"/>
      <c r="D6" s="671" t="s">
        <v>404</v>
      </c>
      <c r="E6" s="672"/>
      <c r="F6" s="673"/>
      <c r="G6" s="39"/>
      <c r="H6" s="656" t="s">
        <v>405</v>
      </c>
      <c r="I6" s="650"/>
      <c r="J6" s="650"/>
      <c r="K6" s="648"/>
      <c r="L6" s="657" t="s">
        <v>404</v>
      </c>
      <c r="M6" s="658"/>
      <c r="N6" s="659"/>
      <c r="O6" s="39"/>
      <c r="P6" s="647" t="s">
        <v>406</v>
      </c>
      <c r="Q6" s="648"/>
      <c r="R6" s="649" t="s">
        <v>404</v>
      </c>
      <c r="S6" s="650"/>
      <c r="T6" s="648"/>
    </row>
    <row r="7" spans="1:27" ht="65.25" customHeight="1">
      <c r="A7" s="535" t="s">
        <v>0</v>
      </c>
      <c r="B7" s="534" t="s">
        <v>1</v>
      </c>
      <c r="C7" s="533" t="s">
        <v>2</v>
      </c>
      <c r="D7" s="532" t="s">
        <v>400</v>
      </c>
      <c r="E7" s="532" t="s">
        <v>401</v>
      </c>
      <c r="F7" s="532" t="s">
        <v>402</v>
      </c>
      <c r="G7" s="45"/>
      <c r="H7" s="46" t="s">
        <v>408</v>
      </c>
      <c r="I7" s="47" t="s">
        <v>414</v>
      </c>
      <c r="J7" s="46" t="s">
        <v>407</v>
      </c>
      <c r="K7" s="47" t="s">
        <v>409</v>
      </c>
      <c r="L7" s="46" t="s">
        <v>400</v>
      </c>
      <c r="M7" s="46" t="s">
        <v>401</v>
      </c>
      <c r="N7" s="46" t="s">
        <v>402</v>
      </c>
      <c r="O7" s="45"/>
      <c r="P7" s="48" t="s">
        <v>0</v>
      </c>
      <c r="Q7" s="49" t="s">
        <v>411</v>
      </c>
      <c r="R7" s="50" t="s">
        <v>400</v>
      </c>
      <c r="S7" s="50" t="s">
        <v>401</v>
      </c>
      <c r="T7" s="50" t="s">
        <v>402</v>
      </c>
    </row>
    <row r="8" spans="1:27" ht="15">
      <c r="A8" s="510" t="s">
        <v>3</v>
      </c>
      <c r="B8" s="445" t="s">
        <v>79</v>
      </c>
      <c r="C8" s="439" t="s">
        <v>4</v>
      </c>
      <c r="D8" s="149">
        <v>0</v>
      </c>
      <c r="E8" s="149">
        <v>0</v>
      </c>
      <c r="F8" s="149">
        <v>0</v>
      </c>
      <c r="G8" s="494"/>
      <c r="H8" s="493" t="s">
        <v>3</v>
      </c>
      <c r="I8" s="511" t="s">
        <v>137</v>
      </c>
      <c r="J8" s="439" t="s">
        <v>4</v>
      </c>
      <c r="K8" s="445" t="s">
        <v>79</v>
      </c>
      <c r="L8" s="464">
        <f t="shared" ref="L8:L39" si="0">D8</f>
        <v>0</v>
      </c>
      <c r="M8" s="464">
        <f t="shared" ref="M8:M39" si="1">E8</f>
        <v>0</v>
      </c>
      <c r="N8" s="464">
        <f t="shared" ref="N8:N39" si="2">F8</f>
        <v>0</v>
      </c>
      <c r="O8" s="494"/>
      <c r="P8" s="527" t="s">
        <v>324</v>
      </c>
      <c r="Q8" s="496" t="s">
        <v>325</v>
      </c>
      <c r="R8" s="515">
        <f>L73</f>
        <v>45.5</v>
      </c>
      <c r="S8" s="515">
        <f>M73</f>
        <v>57.22</v>
      </c>
      <c r="T8" s="515">
        <f>N73</f>
        <v>67.25</v>
      </c>
    </row>
    <row r="9" spans="1:27" ht="15">
      <c r="A9" s="526"/>
      <c r="B9" s="445" t="s">
        <v>139</v>
      </c>
      <c r="C9" s="439" t="s">
        <v>138</v>
      </c>
      <c r="D9" s="149">
        <v>0</v>
      </c>
      <c r="E9" s="149">
        <v>0</v>
      </c>
      <c r="F9" s="149">
        <v>0</v>
      </c>
      <c r="G9" s="494"/>
      <c r="H9" s="497"/>
      <c r="I9" s="525"/>
      <c r="J9" s="439" t="s">
        <v>138</v>
      </c>
      <c r="K9" s="445" t="s">
        <v>139</v>
      </c>
      <c r="L9" s="464">
        <f t="shared" si="0"/>
        <v>0</v>
      </c>
      <c r="M9" s="464">
        <f t="shared" si="1"/>
        <v>0</v>
      </c>
      <c r="N9" s="464">
        <f t="shared" si="2"/>
        <v>0</v>
      </c>
      <c r="O9" s="494"/>
      <c r="P9" s="527" t="s">
        <v>326</v>
      </c>
      <c r="Q9" s="496" t="s">
        <v>327</v>
      </c>
      <c r="R9" s="515">
        <f>L75</f>
        <v>0</v>
      </c>
      <c r="S9" s="515">
        <f>M75</f>
        <v>0</v>
      </c>
      <c r="T9" s="515">
        <f>N75</f>
        <v>0</v>
      </c>
    </row>
    <row r="10" spans="1:27" ht="15">
      <c r="A10" s="524"/>
      <c r="B10" s="445" t="s">
        <v>80</v>
      </c>
      <c r="C10" s="439" t="s">
        <v>81</v>
      </c>
      <c r="D10" s="149">
        <v>0</v>
      </c>
      <c r="E10" s="149">
        <v>0</v>
      </c>
      <c r="F10" s="149">
        <v>0</v>
      </c>
      <c r="G10" s="494"/>
      <c r="H10" s="498"/>
      <c r="I10" s="523"/>
      <c r="J10" s="439" t="s">
        <v>81</v>
      </c>
      <c r="K10" s="445" t="s">
        <v>80</v>
      </c>
      <c r="L10" s="464">
        <f t="shared" si="0"/>
        <v>0</v>
      </c>
      <c r="M10" s="464">
        <f t="shared" si="1"/>
        <v>0</v>
      </c>
      <c r="N10" s="464">
        <f t="shared" si="2"/>
        <v>0</v>
      </c>
      <c r="O10" s="494"/>
      <c r="P10" s="527" t="s">
        <v>328</v>
      </c>
      <c r="Q10" s="496" t="s">
        <v>130</v>
      </c>
      <c r="R10" s="515">
        <f>L74</f>
        <v>0</v>
      </c>
      <c r="S10" s="515">
        <f>M74</f>
        <v>0</v>
      </c>
      <c r="T10" s="515">
        <f>N74</f>
        <v>0</v>
      </c>
    </row>
    <row r="11" spans="1:27" ht="15">
      <c r="A11" s="439" t="s">
        <v>5</v>
      </c>
      <c r="B11" s="445" t="s">
        <v>82</v>
      </c>
      <c r="C11" s="439" t="s">
        <v>7</v>
      </c>
      <c r="D11" s="149">
        <v>14.64</v>
      </c>
      <c r="E11" s="149">
        <v>7.17</v>
      </c>
      <c r="F11" s="149">
        <v>6.46</v>
      </c>
      <c r="G11" s="494"/>
      <c r="H11" s="499" t="s">
        <v>5</v>
      </c>
      <c r="I11" s="445" t="s">
        <v>6</v>
      </c>
      <c r="J11" s="439" t="s">
        <v>7</v>
      </c>
      <c r="K11" s="445" t="s">
        <v>82</v>
      </c>
      <c r="L11" s="464">
        <f t="shared" si="0"/>
        <v>14.64</v>
      </c>
      <c r="M11" s="464">
        <f t="shared" si="1"/>
        <v>7.17</v>
      </c>
      <c r="N11" s="464">
        <f t="shared" si="2"/>
        <v>6.46</v>
      </c>
      <c r="O11" s="494"/>
      <c r="P11" s="527" t="s">
        <v>329</v>
      </c>
      <c r="Q11" s="496" t="s">
        <v>330</v>
      </c>
      <c r="R11" s="516">
        <f>L44</f>
        <v>0</v>
      </c>
      <c r="S11" s="516">
        <f>M44</f>
        <v>0</v>
      </c>
      <c r="T11" s="516">
        <f>N44</f>
        <v>0</v>
      </c>
    </row>
    <row r="12" spans="1:27" ht="15">
      <c r="A12" s="524" t="s">
        <v>8</v>
      </c>
      <c r="B12" s="445" t="s">
        <v>83</v>
      </c>
      <c r="C12" s="439" t="s">
        <v>9</v>
      </c>
      <c r="D12" s="149">
        <v>28.52</v>
      </c>
      <c r="E12" s="149">
        <v>80.84</v>
      </c>
      <c r="F12" s="149">
        <v>45.95</v>
      </c>
      <c r="G12" s="494"/>
      <c r="H12" s="499" t="s">
        <v>8</v>
      </c>
      <c r="I12" s="445" t="s">
        <v>140</v>
      </c>
      <c r="J12" s="439" t="s">
        <v>9</v>
      </c>
      <c r="K12" s="445" t="s">
        <v>83</v>
      </c>
      <c r="L12" s="464">
        <f t="shared" si="0"/>
        <v>28.52</v>
      </c>
      <c r="M12" s="464">
        <f t="shared" si="1"/>
        <v>80.84</v>
      </c>
      <c r="N12" s="464">
        <f t="shared" si="2"/>
        <v>45.95</v>
      </c>
      <c r="O12" s="494"/>
      <c r="P12" s="527" t="s">
        <v>331</v>
      </c>
      <c r="Q12" s="496" t="s">
        <v>332</v>
      </c>
      <c r="R12" s="516">
        <f>L46</f>
        <v>0.93</v>
      </c>
      <c r="S12" s="516">
        <f>M46</f>
        <v>0</v>
      </c>
      <c r="T12" s="516">
        <f>N46</f>
        <v>0</v>
      </c>
    </row>
    <row r="13" spans="1:27" ht="15">
      <c r="A13" s="510" t="s">
        <v>10</v>
      </c>
      <c r="B13" s="445" t="s">
        <v>84</v>
      </c>
      <c r="C13" s="439" t="s">
        <v>12</v>
      </c>
      <c r="D13" s="149">
        <v>0</v>
      </c>
      <c r="E13" s="149">
        <v>0</v>
      </c>
      <c r="F13" s="149">
        <v>27.85</v>
      </c>
      <c r="G13" s="494"/>
      <c r="H13" s="500" t="s">
        <v>10</v>
      </c>
      <c r="I13" s="511" t="s">
        <v>11</v>
      </c>
      <c r="J13" s="439" t="s">
        <v>12</v>
      </c>
      <c r="K13" s="445" t="s">
        <v>84</v>
      </c>
      <c r="L13" s="464">
        <f t="shared" si="0"/>
        <v>0</v>
      </c>
      <c r="M13" s="464">
        <f t="shared" si="1"/>
        <v>0</v>
      </c>
      <c r="N13" s="464">
        <f t="shared" si="2"/>
        <v>27.85</v>
      </c>
      <c r="O13" s="494"/>
      <c r="P13" s="527" t="s">
        <v>333</v>
      </c>
      <c r="Q13" s="496" t="s">
        <v>334</v>
      </c>
      <c r="R13" s="516">
        <f>L43</f>
        <v>0</v>
      </c>
      <c r="S13" s="516">
        <f>M43</f>
        <v>0</v>
      </c>
      <c r="T13" s="516">
        <f>N43</f>
        <v>0</v>
      </c>
    </row>
    <row r="14" spans="1:27" ht="15">
      <c r="A14" s="526"/>
      <c r="B14" s="445" t="s">
        <v>85</v>
      </c>
      <c r="C14" s="439" t="s">
        <v>13</v>
      </c>
      <c r="D14" s="149">
        <v>0</v>
      </c>
      <c r="E14" s="149">
        <v>0</v>
      </c>
      <c r="F14" s="149">
        <v>0</v>
      </c>
      <c r="G14" s="494"/>
      <c r="H14" s="501"/>
      <c r="I14" s="525"/>
      <c r="J14" s="439" t="s">
        <v>13</v>
      </c>
      <c r="K14" s="445" t="s">
        <v>85</v>
      </c>
      <c r="L14" s="464">
        <f t="shared" si="0"/>
        <v>0</v>
      </c>
      <c r="M14" s="464">
        <f t="shared" si="1"/>
        <v>0</v>
      </c>
      <c r="N14" s="464">
        <f t="shared" si="2"/>
        <v>0</v>
      </c>
      <c r="O14" s="494"/>
      <c r="P14" s="527" t="s">
        <v>335</v>
      </c>
      <c r="Q14" s="496" t="s">
        <v>336</v>
      </c>
      <c r="R14" s="516">
        <f>L9</f>
        <v>0</v>
      </c>
      <c r="S14" s="516">
        <f>M9</f>
        <v>0</v>
      </c>
      <c r="T14" s="516">
        <f>N9</f>
        <v>0</v>
      </c>
    </row>
    <row r="15" spans="1:27" ht="15">
      <c r="A15" s="526"/>
      <c r="B15" s="445" t="s">
        <v>86</v>
      </c>
      <c r="C15" s="439" t="s">
        <v>14</v>
      </c>
      <c r="D15" s="149">
        <v>1E-3</v>
      </c>
      <c r="E15" s="149">
        <v>21.53</v>
      </c>
      <c r="F15" s="149">
        <v>0</v>
      </c>
      <c r="G15" s="494"/>
      <c r="H15" s="501"/>
      <c r="I15" s="525"/>
      <c r="J15" s="439" t="s">
        <v>14</v>
      </c>
      <c r="K15" s="445" t="s">
        <v>86</v>
      </c>
      <c r="L15" s="464">
        <f t="shared" si="0"/>
        <v>1E-3</v>
      </c>
      <c r="M15" s="464">
        <f t="shared" si="1"/>
        <v>21.53</v>
      </c>
      <c r="N15" s="464">
        <f t="shared" si="2"/>
        <v>0</v>
      </c>
      <c r="O15" s="494"/>
      <c r="P15" s="527" t="s">
        <v>337</v>
      </c>
      <c r="Q15" s="496" t="s">
        <v>322</v>
      </c>
      <c r="R15" s="516">
        <f t="shared" ref="R15:T16" si="3">L47</f>
        <v>369.4</v>
      </c>
      <c r="S15" s="516">
        <f t="shared" si="3"/>
        <v>205.85</v>
      </c>
      <c r="T15" s="516">
        <f t="shared" si="3"/>
        <v>376.88</v>
      </c>
    </row>
    <row r="16" spans="1:27" ht="15">
      <c r="A16" s="526"/>
      <c r="B16" s="445" t="s">
        <v>87</v>
      </c>
      <c r="C16" s="439" t="s">
        <v>15</v>
      </c>
      <c r="D16" s="149">
        <v>0</v>
      </c>
      <c r="E16" s="149">
        <v>0</v>
      </c>
      <c r="F16" s="149">
        <v>0</v>
      </c>
      <c r="G16" s="494"/>
      <c r="H16" s="501"/>
      <c r="I16" s="525"/>
      <c r="J16" s="439" t="s">
        <v>15</v>
      </c>
      <c r="K16" s="445" t="s">
        <v>87</v>
      </c>
      <c r="L16" s="464">
        <f t="shared" si="0"/>
        <v>0</v>
      </c>
      <c r="M16" s="464">
        <f t="shared" si="1"/>
        <v>0</v>
      </c>
      <c r="N16" s="464">
        <f t="shared" si="2"/>
        <v>0</v>
      </c>
      <c r="O16" s="494"/>
      <c r="P16" s="527" t="s">
        <v>338</v>
      </c>
      <c r="Q16" s="496" t="s">
        <v>339</v>
      </c>
      <c r="R16" s="516">
        <f t="shared" si="3"/>
        <v>41.54</v>
      </c>
      <c r="S16" s="516">
        <f t="shared" si="3"/>
        <v>101.31</v>
      </c>
      <c r="T16" s="516">
        <f t="shared" si="3"/>
        <v>103.43</v>
      </c>
    </row>
    <row r="17" spans="1:20" ht="15">
      <c r="A17" s="526"/>
      <c r="B17" s="445" t="s">
        <v>88</v>
      </c>
      <c r="C17" s="439" t="s">
        <v>16</v>
      </c>
      <c r="D17" s="149">
        <v>0</v>
      </c>
      <c r="E17" s="149">
        <v>0</v>
      </c>
      <c r="F17" s="149">
        <v>0</v>
      </c>
      <c r="G17" s="494"/>
      <c r="H17" s="501"/>
      <c r="I17" s="525"/>
      <c r="J17" s="439" t="s">
        <v>16</v>
      </c>
      <c r="K17" s="445" t="s">
        <v>88</v>
      </c>
      <c r="L17" s="464">
        <f t="shared" si="0"/>
        <v>0</v>
      </c>
      <c r="M17" s="464">
        <f t="shared" si="1"/>
        <v>0</v>
      </c>
      <c r="N17" s="464">
        <f t="shared" si="2"/>
        <v>0</v>
      </c>
      <c r="O17" s="494"/>
      <c r="P17" s="527" t="s">
        <v>340</v>
      </c>
      <c r="Q17" s="496" t="s">
        <v>341</v>
      </c>
      <c r="R17" s="516">
        <f>L54</f>
        <v>33.6</v>
      </c>
      <c r="S17" s="516">
        <f>M54</f>
        <v>0</v>
      </c>
      <c r="T17" s="516">
        <f>N54</f>
        <v>70.5</v>
      </c>
    </row>
    <row r="18" spans="1:20" ht="15">
      <c r="A18" s="526"/>
      <c r="B18" s="445" t="s">
        <v>89</v>
      </c>
      <c r="C18" s="439" t="s">
        <v>17</v>
      </c>
      <c r="D18" s="149">
        <v>0</v>
      </c>
      <c r="E18" s="149">
        <v>0</v>
      </c>
      <c r="F18" s="149">
        <v>0</v>
      </c>
      <c r="G18" s="494"/>
      <c r="H18" s="501"/>
      <c r="I18" s="525"/>
      <c r="J18" s="439" t="s">
        <v>17</v>
      </c>
      <c r="K18" s="445" t="s">
        <v>89</v>
      </c>
      <c r="L18" s="464">
        <f t="shared" si="0"/>
        <v>0</v>
      </c>
      <c r="M18" s="464">
        <f t="shared" si="1"/>
        <v>0</v>
      </c>
      <c r="N18" s="464">
        <f t="shared" si="2"/>
        <v>0</v>
      </c>
      <c r="O18" s="494"/>
      <c r="P18" s="527" t="s">
        <v>342</v>
      </c>
      <c r="Q18" s="496" t="s">
        <v>343</v>
      </c>
      <c r="R18" s="516">
        <f>L49</f>
        <v>7.89</v>
      </c>
      <c r="S18" s="516">
        <f>M49</f>
        <v>7.89</v>
      </c>
      <c r="T18" s="516">
        <f>N49</f>
        <v>0</v>
      </c>
    </row>
    <row r="19" spans="1:20" ht="15">
      <c r="A19" s="526"/>
      <c r="B19" s="445" t="s">
        <v>90</v>
      </c>
      <c r="C19" s="439" t="s">
        <v>18</v>
      </c>
      <c r="D19" s="149">
        <v>0</v>
      </c>
      <c r="E19" s="149">
        <v>0</v>
      </c>
      <c r="F19" s="149">
        <v>0</v>
      </c>
      <c r="G19" s="494"/>
      <c r="H19" s="501"/>
      <c r="I19" s="525"/>
      <c r="J19" s="439" t="s">
        <v>18</v>
      </c>
      <c r="K19" s="445" t="s">
        <v>90</v>
      </c>
      <c r="L19" s="464">
        <f t="shared" si="0"/>
        <v>0</v>
      </c>
      <c r="M19" s="464">
        <f t="shared" si="1"/>
        <v>0</v>
      </c>
      <c r="N19" s="464">
        <f t="shared" si="2"/>
        <v>0</v>
      </c>
      <c r="O19" s="494"/>
      <c r="P19" s="527" t="s">
        <v>344</v>
      </c>
      <c r="Q19" s="496" t="s">
        <v>345</v>
      </c>
      <c r="R19" s="516">
        <f t="shared" ref="R19:T20" si="4">L38</f>
        <v>0.65</v>
      </c>
      <c r="S19" s="516">
        <f t="shared" si="4"/>
        <v>0</v>
      </c>
      <c r="T19" s="516">
        <f t="shared" si="4"/>
        <v>36</v>
      </c>
    </row>
    <row r="20" spans="1:20" ht="15">
      <c r="A20" s="526"/>
      <c r="B20" s="445" t="s">
        <v>141</v>
      </c>
      <c r="C20" s="439" t="s">
        <v>19</v>
      </c>
      <c r="D20" s="149">
        <v>0</v>
      </c>
      <c r="E20" s="149">
        <v>0</v>
      </c>
      <c r="F20" s="149">
        <v>0</v>
      </c>
      <c r="G20" s="494"/>
      <c r="H20" s="501"/>
      <c r="I20" s="525"/>
      <c r="J20" s="439" t="s">
        <v>19</v>
      </c>
      <c r="K20" s="445" t="s">
        <v>141</v>
      </c>
      <c r="L20" s="464">
        <f t="shared" si="0"/>
        <v>0</v>
      </c>
      <c r="M20" s="464">
        <f t="shared" si="1"/>
        <v>0</v>
      </c>
      <c r="N20" s="464">
        <f t="shared" si="2"/>
        <v>0</v>
      </c>
      <c r="O20" s="494"/>
      <c r="P20" s="527" t="s">
        <v>346</v>
      </c>
      <c r="Q20" s="496" t="s">
        <v>347</v>
      </c>
      <c r="R20" s="516">
        <f t="shared" si="4"/>
        <v>0.7</v>
      </c>
      <c r="S20" s="516">
        <f t="shared" si="4"/>
        <v>0.86</v>
      </c>
      <c r="T20" s="516">
        <f t="shared" si="4"/>
        <v>0</v>
      </c>
    </row>
    <row r="21" spans="1:20" ht="15">
      <c r="A21" s="526"/>
      <c r="B21" s="445" t="s">
        <v>143</v>
      </c>
      <c r="C21" s="439" t="s">
        <v>142</v>
      </c>
      <c r="D21" s="149">
        <v>0</v>
      </c>
      <c r="E21" s="149">
        <v>0</v>
      </c>
      <c r="F21" s="149">
        <v>0</v>
      </c>
      <c r="G21" s="494"/>
      <c r="H21" s="501"/>
      <c r="I21" s="525"/>
      <c r="J21" s="439" t="s">
        <v>142</v>
      </c>
      <c r="K21" s="445" t="s">
        <v>143</v>
      </c>
      <c r="L21" s="464">
        <f t="shared" si="0"/>
        <v>0</v>
      </c>
      <c r="M21" s="464">
        <f t="shared" si="1"/>
        <v>0</v>
      </c>
      <c r="N21" s="464">
        <f t="shared" si="2"/>
        <v>0</v>
      </c>
      <c r="O21" s="494"/>
      <c r="P21" s="527" t="s">
        <v>348</v>
      </c>
      <c r="Q21" s="496" t="s">
        <v>349</v>
      </c>
      <c r="R21" s="516">
        <f>L76</f>
        <v>62.45</v>
      </c>
      <c r="S21" s="516">
        <f>M76</f>
        <v>100.03</v>
      </c>
      <c r="T21" s="516">
        <f>N76</f>
        <v>24.21</v>
      </c>
    </row>
    <row r="22" spans="1:20" ht="15">
      <c r="A22" s="526"/>
      <c r="B22" s="445" t="s">
        <v>91</v>
      </c>
      <c r="C22" s="439" t="s">
        <v>20</v>
      </c>
      <c r="D22" s="149">
        <v>0</v>
      </c>
      <c r="E22" s="149">
        <v>0</v>
      </c>
      <c r="F22" s="149">
        <v>0</v>
      </c>
      <c r="G22" s="494"/>
      <c r="H22" s="501"/>
      <c r="I22" s="525"/>
      <c r="J22" s="439" t="s">
        <v>20</v>
      </c>
      <c r="K22" s="445" t="s">
        <v>91</v>
      </c>
      <c r="L22" s="464">
        <f t="shared" si="0"/>
        <v>0</v>
      </c>
      <c r="M22" s="464">
        <f t="shared" si="1"/>
        <v>0</v>
      </c>
      <c r="N22" s="464">
        <f t="shared" si="2"/>
        <v>0</v>
      </c>
      <c r="O22" s="494"/>
      <c r="P22" s="527" t="s">
        <v>350</v>
      </c>
      <c r="Q22" s="496" t="s">
        <v>351</v>
      </c>
      <c r="R22" s="516">
        <f>L79+L34+L35+L37</f>
        <v>0.05</v>
      </c>
      <c r="S22" s="516">
        <f>M79+M34+M35+M37</f>
        <v>0</v>
      </c>
      <c r="T22" s="516">
        <f>N79+N34+N35+N37</f>
        <v>0</v>
      </c>
    </row>
    <row r="23" spans="1:20" ht="15">
      <c r="A23" s="526"/>
      <c r="B23" s="445" t="s">
        <v>144</v>
      </c>
      <c r="C23" s="439" t="s">
        <v>21</v>
      </c>
      <c r="D23" s="149">
        <v>0</v>
      </c>
      <c r="E23" s="149">
        <v>0</v>
      </c>
      <c r="F23" s="149">
        <v>0</v>
      </c>
      <c r="G23" s="494"/>
      <c r="H23" s="501"/>
      <c r="I23" s="525"/>
      <c r="J23" s="439" t="s">
        <v>21</v>
      </c>
      <c r="K23" s="445" t="s">
        <v>144</v>
      </c>
      <c r="L23" s="464">
        <f t="shared" si="0"/>
        <v>0</v>
      </c>
      <c r="M23" s="464">
        <f t="shared" si="1"/>
        <v>0</v>
      </c>
      <c r="N23" s="464">
        <f t="shared" si="2"/>
        <v>0</v>
      </c>
      <c r="O23" s="494"/>
      <c r="P23" s="527" t="s">
        <v>352</v>
      </c>
      <c r="Q23" s="496" t="s">
        <v>353</v>
      </c>
      <c r="R23" s="516">
        <f>L77</f>
        <v>0</v>
      </c>
      <c r="S23" s="516">
        <f>M77</f>
        <v>0</v>
      </c>
      <c r="T23" s="516">
        <f>N77</f>
        <v>0</v>
      </c>
    </row>
    <row r="24" spans="1:20" ht="15">
      <c r="A24" s="526"/>
      <c r="B24" s="445" t="s">
        <v>92</v>
      </c>
      <c r="C24" s="439" t="s">
        <v>22</v>
      </c>
      <c r="D24" s="149">
        <v>0</v>
      </c>
      <c r="E24" s="149">
        <v>0</v>
      </c>
      <c r="F24" s="149">
        <v>0</v>
      </c>
      <c r="G24" s="494"/>
      <c r="H24" s="501"/>
      <c r="I24" s="525"/>
      <c r="J24" s="439" t="s">
        <v>22</v>
      </c>
      <c r="K24" s="445" t="s">
        <v>92</v>
      </c>
      <c r="L24" s="464">
        <f t="shared" si="0"/>
        <v>0</v>
      </c>
      <c r="M24" s="464">
        <f t="shared" si="1"/>
        <v>0</v>
      </c>
      <c r="N24" s="464">
        <f t="shared" si="2"/>
        <v>0</v>
      </c>
      <c r="O24" s="494"/>
      <c r="P24" s="527" t="s">
        <v>354</v>
      </c>
      <c r="Q24" s="496" t="s">
        <v>355</v>
      </c>
      <c r="R24" s="516">
        <f>L8</f>
        <v>0</v>
      </c>
      <c r="S24" s="516">
        <f>M8</f>
        <v>0</v>
      </c>
      <c r="T24" s="516">
        <f>N8</f>
        <v>0</v>
      </c>
    </row>
    <row r="25" spans="1:20" ht="15">
      <c r="A25" s="526"/>
      <c r="B25" s="445" t="s">
        <v>93</v>
      </c>
      <c r="C25" s="439" t="s">
        <v>23</v>
      </c>
      <c r="D25" s="149">
        <v>141.82</v>
      </c>
      <c r="E25" s="149">
        <v>224.13</v>
      </c>
      <c r="F25" s="149">
        <v>185.64</v>
      </c>
      <c r="G25" s="494"/>
      <c r="H25" s="501"/>
      <c r="I25" s="525"/>
      <c r="J25" s="439" t="s">
        <v>23</v>
      </c>
      <c r="K25" s="445" t="s">
        <v>93</v>
      </c>
      <c r="L25" s="464">
        <f t="shared" si="0"/>
        <v>141.82</v>
      </c>
      <c r="M25" s="464">
        <f t="shared" si="1"/>
        <v>224.13</v>
      </c>
      <c r="N25" s="464">
        <f t="shared" si="2"/>
        <v>185.64</v>
      </c>
      <c r="O25" s="494"/>
      <c r="P25" s="527" t="s">
        <v>356</v>
      </c>
      <c r="Q25" s="496" t="s">
        <v>357</v>
      </c>
      <c r="R25" s="516">
        <f>L70+L67+L68+L72</f>
        <v>0</v>
      </c>
      <c r="S25" s="516">
        <f>M70+M67+M68+M72</f>
        <v>0</v>
      </c>
      <c r="T25" s="516">
        <f>N70+N67+N68+N72</f>
        <v>0</v>
      </c>
    </row>
    <row r="26" spans="1:20" ht="15" customHeight="1">
      <c r="A26" s="526"/>
      <c r="B26" s="445" t="s">
        <v>94</v>
      </c>
      <c r="C26" s="439" t="s">
        <v>24</v>
      </c>
      <c r="D26" s="149">
        <v>0</v>
      </c>
      <c r="E26" s="149">
        <v>0</v>
      </c>
      <c r="F26" s="149">
        <v>0</v>
      </c>
      <c r="G26" s="494"/>
      <c r="H26" s="501"/>
      <c r="I26" s="525"/>
      <c r="J26" s="439" t="s">
        <v>24</v>
      </c>
      <c r="K26" s="445" t="s">
        <v>94</v>
      </c>
      <c r="L26" s="464">
        <f t="shared" si="0"/>
        <v>0</v>
      </c>
      <c r="M26" s="464">
        <f t="shared" si="1"/>
        <v>0</v>
      </c>
      <c r="N26" s="464">
        <f t="shared" si="2"/>
        <v>0</v>
      </c>
      <c r="O26" s="494"/>
      <c r="P26" s="66"/>
      <c r="Q26" s="67" t="s">
        <v>412</v>
      </c>
      <c r="R26" s="138"/>
      <c r="S26" s="138"/>
      <c r="T26" s="139"/>
    </row>
    <row r="27" spans="1:20" ht="15">
      <c r="A27" s="526"/>
      <c r="B27" s="445" t="s">
        <v>145</v>
      </c>
      <c r="C27" s="439" t="s">
        <v>25</v>
      </c>
      <c r="D27" s="149">
        <v>0</v>
      </c>
      <c r="E27" s="149">
        <v>0</v>
      </c>
      <c r="F27" s="149">
        <v>0</v>
      </c>
      <c r="G27" s="494"/>
      <c r="H27" s="501"/>
      <c r="I27" s="525"/>
      <c r="J27" s="439" t="s">
        <v>25</v>
      </c>
      <c r="K27" s="445" t="s">
        <v>145</v>
      </c>
      <c r="L27" s="464">
        <f t="shared" si="0"/>
        <v>0</v>
      </c>
      <c r="M27" s="464">
        <f t="shared" si="1"/>
        <v>0</v>
      </c>
      <c r="N27" s="464">
        <f t="shared" si="2"/>
        <v>0</v>
      </c>
      <c r="O27" s="494"/>
      <c r="P27" s="527" t="s">
        <v>358</v>
      </c>
      <c r="Q27" s="502" t="s">
        <v>84</v>
      </c>
      <c r="R27" s="515">
        <f>L13</f>
        <v>0</v>
      </c>
      <c r="S27" s="515">
        <f>M13</f>
        <v>0</v>
      </c>
      <c r="T27" s="515">
        <f>N13</f>
        <v>27.85</v>
      </c>
    </row>
    <row r="28" spans="1:20" ht="15">
      <c r="A28" s="526"/>
      <c r="B28" s="445" t="s">
        <v>147</v>
      </c>
      <c r="C28" s="439" t="s">
        <v>146</v>
      </c>
      <c r="D28" s="149">
        <v>0</v>
      </c>
      <c r="E28" s="149">
        <v>0</v>
      </c>
      <c r="F28" s="149">
        <v>0</v>
      </c>
      <c r="G28" s="494"/>
      <c r="H28" s="501"/>
      <c r="I28" s="525"/>
      <c r="J28" s="439" t="s">
        <v>146</v>
      </c>
      <c r="K28" s="445" t="s">
        <v>147</v>
      </c>
      <c r="L28" s="464">
        <f t="shared" si="0"/>
        <v>0</v>
      </c>
      <c r="M28" s="464">
        <f t="shared" si="1"/>
        <v>0</v>
      </c>
      <c r="N28" s="464">
        <f t="shared" si="2"/>
        <v>0</v>
      </c>
      <c r="O28" s="494"/>
      <c r="P28" s="527" t="s">
        <v>359</v>
      </c>
      <c r="Q28" s="502" t="s">
        <v>90</v>
      </c>
      <c r="R28" s="515">
        <f>L19</f>
        <v>0</v>
      </c>
      <c r="S28" s="515">
        <f>M19</f>
        <v>0</v>
      </c>
      <c r="T28" s="515">
        <f>N19</f>
        <v>0</v>
      </c>
    </row>
    <row r="29" spans="1:20" ht="15">
      <c r="A29" s="526"/>
      <c r="B29" s="445" t="s">
        <v>149</v>
      </c>
      <c r="C29" s="439" t="s">
        <v>148</v>
      </c>
      <c r="D29" s="149">
        <v>0</v>
      </c>
      <c r="E29" s="149">
        <v>0</v>
      </c>
      <c r="F29" s="149">
        <v>0</v>
      </c>
      <c r="G29" s="494"/>
      <c r="H29" s="501"/>
      <c r="I29" s="525"/>
      <c r="J29" s="439" t="s">
        <v>148</v>
      </c>
      <c r="K29" s="445" t="s">
        <v>149</v>
      </c>
      <c r="L29" s="464">
        <f t="shared" si="0"/>
        <v>0</v>
      </c>
      <c r="M29" s="464">
        <f t="shared" si="1"/>
        <v>0</v>
      </c>
      <c r="N29" s="464">
        <f t="shared" si="2"/>
        <v>0</v>
      </c>
      <c r="O29" s="494"/>
      <c r="P29" s="527" t="s">
        <v>360</v>
      </c>
      <c r="Q29" s="502" t="s">
        <v>361</v>
      </c>
      <c r="R29" s="515">
        <f>L17</f>
        <v>0</v>
      </c>
      <c r="S29" s="515">
        <f>M17</f>
        <v>0</v>
      </c>
      <c r="T29" s="515">
        <f>N17</f>
        <v>0</v>
      </c>
    </row>
    <row r="30" spans="1:20" ht="15">
      <c r="A30" s="526"/>
      <c r="B30" s="445" t="s">
        <v>150</v>
      </c>
      <c r="C30" s="439" t="s">
        <v>26</v>
      </c>
      <c r="D30" s="149">
        <v>0</v>
      </c>
      <c r="E30" s="149">
        <v>0</v>
      </c>
      <c r="F30" s="149">
        <v>0</v>
      </c>
      <c r="G30" s="494"/>
      <c r="H30" s="501"/>
      <c r="I30" s="525"/>
      <c r="J30" s="439" t="s">
        <v>26</v>
      </c>
      <c r="K30" s="445" t="s">
        <v>150</v>
      </c>
      <c r="L30" s="464">
        <f t="shared" si="0"/>
        <v>0</v>
      </c>
      <c r="M30" s="464">
        <f t="shared" si="1"/>
        <v>0</v>
      </c>
      <c r="N30" s="464">
        <f t="shared" si="2"/>
        <v>0</v>
      </c>
      <c r="O30" s="494"/>
      <c r="P30" s="527" t="s">
        <v>362</v>
      </c>
      <c r="Q30" s="502" t="s">
        <v>91</v>
      </c>
      <c r="R30" s="515">
        <f>L22</f>
        <v>0</v>
      </c>
      <c r="S30" s="515">
        <f>M22</f>
        <v>0</v>
      </c>
      <c r="T30" s="515">
        <f>N22</f>
        <v>0</v>
      </c>
    </row>
    <row r="31" spans="1:20" ht="15">
      <c r="A31" s="526"/>
      <c r="B31" s="445" t="s">
        <v>95</v>
      </c>
      <c r="C31" s="439" t="s">
        <v>27</v>
      </c>
      <c r="D31" s="149">
        <v>0</v>
      </c>
      <c r="E31" s="149">
        <v>0</v>
      </c>
      <c r="F31" s="149">
        <v>0</v>
      </c>
      <c r="G31" s="494"/>
      <c r="H31" s="501"/>
      <c r="I31" s="525"/>
      <c r="J31" s="439" t="s">
        <v>27</v>
      </c>
      <c r="K31" s="445" t="s">
        <v>95</v>
      </c>
      <c r="L31" s="464">
        <f t="shared" si="0"/>
        <v>0</v>
      </c>
      <c r="M31" s="464">
        <f t="shared" si="1"/>
        <v>0</v>
      </c>
      <c r="N31" s="464">
        <f t="shared" si="2"/>
        <v>0</v>
      </c>
      <c r="O31" s="494"/>
      <c r="P31" s="527" t="s">
        <v>363</v>
      </c>
      <c r="Q31" s="502" t="s">
        <v>94</v>
      </c>
      <c r="R31" s="515">
        <f>L26</f>
        <v>0</v>
      </c>
      <c r="S31" s="515">
        <f>M26</f>
        <v>0</v>
      </c>
      <c r="T31" s="515">
        <f>N26</f>
        <v>0</v>
      </c>
    </row>
    <row r="32" spans="1:20" ht="15">
      <c r="A32" s="526"/>
      <c r="B32" s="445" t="s">
        <v>96</v>
      </c>
      <c r="C32" s="439" t="s">
        <v>28</v>
      </c>
      <c r="D32" s="149">
        <v>0</v>
      </c>
      <c r="E32" s="149">
        <v>0</v>
      </c>
      <c r="F32" s="149">
        <v>0</v>
      </c>
      <c r="G32" s="494"/>
      <c r="H32" s="501"/>
      <c r="I32" s="525"/>
      <c r="J32" s="439" t="s">
        <v>28</v>
      </c>
      <c r="K32" s="445" t="s">
        <v>96</v>
      </c>
      <c r="L32" s="464">
        <f t="shared" si="0"/>
        <v>0</v>
      </c>
      <c r="M32" s="464">
        <f t="shared" si="1"/>
        <v>0</v>
      </c>
      <c r="N32" s="464">
        <f t="shared" si="2"/>
        <v>0</v>
      </c>
      <c r="O32" s="494"/>
      <c r="P32" s="527" t="s">
        <v>364</v>
      </c>
      <c r="Q32" s="502" t="s">
        <v>87</v>
      </c>
      <c r="R32" s="515">
        <f>L16</f>
        <v>0</v>
      </c>
      <c r="S32" s="515">
        <f>M16</f>
        <v>0</v>
      </c>
      <c r="T32" s="515">
        <f>N16</f>
        <v>0</v>
      </c>
    </row>
    <row r="33" spans="1:20" ht="15">
      <c r="A33" s="526"/>
      <c r="B33" s="445" t="s">
        <v>97</v>
      </c>
      <c r="C33" s="439" t="s">
        <v>29</v>
      </c>
      <c r="D33" s="149">
        <v>0</v>
      </c>
      <c r="E33" s="149">
        <v>0</v>
      </c>
      <c r="F33" s="149">
        <v>0</v>
      </c>
      <c r="G33" s="494"/>
      <c r="H33" s="501"/>
      <c r="I33" s="525"/>
      <c r="J33" s="439" t="s">
        <v>29</v>
      </c>
      <c r="K33" s="445" t="s">
        <v>97</v>
      </c>
      <c r="L33" s="464">
        <f t="shared" si="0"/>
        <v>0</v>
      </c>
      <c r="M33" s="464">
        <f t="shared" si="1"/>
        <v>0</v>
      </c>
      <c r="N33" s="464">
        <f t="shared" si="2"/>
        <v>0</v>
      </c>
      <c r="O33" s="494"/>
      <c r="P33" s="527" t="s">
        <v>365</v>
      </c>
      <c r="Q33" s="502" t="s">
        <v>145</v>
      </c>
      <c r="R33" s="515">
        <f>L27</f>
        <v>0</v>
      </c>
      <c r="S33" s="515">
        <f>M27</f>
        <v>0</v>
      </c>
      <c r="T33" s="515">
        <f>N27</f>
        <v>0</v>
      </c>
    </row>
    <row r="34" spans="1:20" ht="15">
      <c r="A34" s="526"/>
      <c r="B34" s="445" t="s">
        <v>98</v>
      </c>
      <c r="C34" s="439" t="s">
        <v>99</v>
      </c>
      <c r="D34" s="149">
        <v>0</v>
      </c>
      <c r="E34" s="149">
        <v>0</v>
      </c>
      <c r="F34" s="149">
        <v>0</v>
      </c>
      <c r="G34" s="494"/>
      <c r="H34" s="501"/>
      <c r="I34" s="525"/>
      <c r="J34" s="439" t="s">
        <v>99</v>
      </c>
      <c r="K34" s="445" t="s">
        <v>98</v>
      </c>
      <c r="L34" s="464">
        <f t="shared" si="0"/>
        <v>0</v>
      </c>
      <c r="M34" s="464">
        <f t="shared" si="1"/>
        <v>0</v>
      </c>
      <c r="N34" s="464">
        <f t="shared" si="2"/>
        <v>0</v>
      </c>
      <c r="O34" s="494"/>
      <c r="P34" s="527" t="s">
        <v>366</v>
      </c>
      <c r="Q34" s="502" t="s">
        <v>89</v>
      </c>
      <c r="R34" s="515">
        <f>L18</f>
        <v>0</v>
      </c>
      <c r="S34" s="515">
        <f>M18</f>
        <v>0</v>
      </c>
      <c r="T34" s="515">
        <f>N18</f>
        <v>0</v>
      </c>
    </row>
    <row r="35" spans="1:20" ht="15">
      <c r="A35" s="526"/>
      <c r="B35" s="445" t="s">
        <v>100</v>
      </c>
      <c r="C35" s="439" t="s">
        <v>101</v>
      </c>
      <c r="D35" s="149">
        <v>0</v>
      </c>
      <c r="E35" s="149">
        <v>0</v>
      </c>
      <c r="F35" s="149">
        <v>0</v>
      </c>
      <c r="G35" s="494"/>
      <c r="H35" s="501"/>
      <c r="I35" s="525"/>
      <c r="J35" s="439" t="s">
        <v>101</v>
      </c>
      <c r="K35" s="445" t="s">
        <v>100</v>
      </c>
      <c r="L35" s="464">
        <f t="shared" si="0"/>
        <v>0</v>
      </c>
      <c r="M35" s="464">
        <f t="shared" si="1"/>
        <v>0</v>
      </c>
      <c r="N35" s="464">
        <f t="shared" si="2"/>
        <v>0</v>
      </c>
      <c r="O35" s="494"/>
      <c r="P35" s="527" t="s">
        <v>367</v>
      </c>
      <c r="Q35" s="502" t="s">
        <v>141</v>
      </c>
      <c r="R35" s="515">
        <f>L20</f>
        <v>0</v>
      </c>
      <c r="S35" s="515">
        <f>M20</f>
        <v>0</v>
      </c>
      <c r="T35" s="515">
        <f>N20</f>
        <v>0</v>
      </c>
    </row>
    <row r="36" spans="1:20" ht="15">
      <c r="A36" s="526"/>
      <c r="B36" s="445" t="s">
        <v>151</v>
      </c>
      <c r="C36" s="439" t="s">
        <v>30</v>
      </c>
      <c r="D36" s="149">
        <v>0</v>
      </c>
      <c r="E36" s="149">
        <v>0</v>
      </c>
      <c r="F36" s="149">
        <v>0</v>
      </c>
      <c r="G36" s="494"/>
      <c r="H36" s="503"/>
      <c r="I36" s="523"/>
      <c r="J36" s="439" t="s">
        <v>30</v>
      </c>
      <c r="K36" s="445" t="s">
        <v>151</v>
      </c>
      <c r="L36" s="464">
        <f t="shared" si="0"/>
        <v>0</v>
      </c>
      <c r="M36" s="464">
        <f t="shared" si="1"/>
        <v>0</v>
      </c>
      <c r="N36" s="464">
        <f t="shared" si="2"/>
        <v>0</v>
      </c>
      <c r="O36" s="494"/>
      <c r="P36" s="527" t="s">
        <v>368</v>
      </c>
      <c r="Q36" s="502" t="s">
        <v>147</v>
      </c>
      <c r="R36" s="515">
        <f>L28</f>
        <v>0</v>
      </c>
      <c r="S36" s="515">
        <f>M28</f>
        <v>0</v>
      </c>
      <c r="T36" s="515">
        <f>N28</f>
        <v>0</v>
      </c>
    </row>
    <row r="37" spans="1:20" ht="15">
      <c r="A37" s="510" t="s">
        <v>31</v>
      </c>
      <c r="B37" s="445" t="s">
        <v>102</v>
      </c>
      <c r="C37" s="439" t="s">
        <v>33</v>
      </c>
      <c r="D37" s="149">
        <v>0.05</v>
      </c>
      <c r="E37" s="149">
        <v>0</v>
      </c>
      <c r="F37" s="149">
        <v>0</v>
      </c>
      <c r="G37" s="494"/>
      <c r="H37" s="499" t="s">
        <v>31</v>
      </c>
      <c r="I37" s="445" t="s">
        <v>32</v>
      </c>
      <c r="J37" s="439" t="s">
        <v>33</v>
      </c>
      <c r="K37" s="445" t="s">
        <v>102</v>
      </c>
      <c r="L37" s="464">
        <f t="shared" si="0"/>
        <v>0.05</v>
      </c>
      <c r="M37" s="464">
        <f t="shared" si="1"/>
        <v>0</v>
      </c>
      <c r="N37" s="464">
        <f t="shared" si="2"/>
        <v>0</v>
      </c>
      <c r="O37" s="494"/>
      <c r="P37" s="527" t="s">
        <v>369</v>
      </c>
      <c r="Q37" s="502" t="s">
        <v>86</v>
      </c>
      <c r="R37" s="515">
        <f>L15</f>
        <v>1E-3</v>
      </c>
      <c r="S37" s="515">
        <f>M15</f>
        <v>21.53</v>
      </c>
      <c r="T37" s="515">
        <f>N15</f>
        <v>0</v>
      </c>
    </row>
    <row r="38" spans="1:20" ht="15">
      <c r="A38" s="510" t="s">
        <v>34</v>
      </c>
      <c r="B38" s="445" t="s">
        <v>103</v>
      </c>
      <c r="C38" s="439" t="s">
        <v>35</v>
      </c>
      <c r="D38" s="149">
        <v>0.65</v>
      </c>
      <c r="E38" s="149">
        <v>0</v>
      </c>
      <c r="F38" s="149">
        <v>36</v>
      </c>
      <c r="G38" s="494"/>
      <c r="H38" s="500" t="s">
        <v>34</v>
      </c>
      <c r="I38" s="669" t="s">
        <v>152</v>
      </c>
      <c r="J38" s="439" t="s">
        <v>35</v>
      </c>
      <c r="K38" s="445" t="s">
        <v>103</v>
      </c>
      <c r="L38" s="464">
        <f t="shared" si="0"/>
        <v>0.65</v>
      </c>
      <c r="M38" s="464">
        <f t="shared" si="1"/>
        <v>0</v>
      </c>
      <c r="N38" s="464">
        <f t="shared" si="2"/>
        <v>36</v>
      </c>
      <c r="O38" s="494"/>
      <c r="P38" s="527" t="s">
        <v>370</v>
      </c>
      <c r="Q38" s="502" t="s">
        <v>143</v>
      </c>
      <c r="R38" s="515">
        <f>L21</f>
        <v>0</v>
      </c>
      <c r="S38" s="515">
        <f>M21</f>
        <v>0</v>
      </c>
      <c r="T38" s="515">
        <f>N21</f>
        <v>0</v>
      </c>
    </row>
    <row r="39" spans="1:20" ht="15">
      <c r="A39" s="524"/>
      <c r="B39" s="445" t="s">
        <v>104</v>
      </c>
      <c r="C39" s="439" t="s">
        <v>105</v>
      </c>
      <c r="D39" s="149">
        <v>0.7</v>
      </c>
      <c r="E39" s="149">
        <v>0.86</v>
      </c>
      <c r="F39" s="149">
        <v>0</v>
      </c>
      <c r="G39" s="494"/>
      <c r="H39" s="503"/>
      <c r="I39" s="670"/>
      <c r="J39" s="439" t="s">
        <v>105</v>
      </c>
      <c r="K39" s="445" t="s">
        <v>104</v>
      </c>
      <c r="L39" s="464">
        <f t="shared" si="0"/>
        <v>0.7</v>
      </c>
      <c r="M39" s="464">
        <f t="shared" si="1"/>
        <v>0.86</v>
      </c>
      <c r="N39" s="464">
        <f t="shared" si="2"/>
        <v>0</v>
      </c>
      <c r="O39" s="494"/>
      <c r="P39" s="527" t="s">
        <v>371</v>
      </c>
      <c r="Q39" s="502" t="s">
        <v>93</v>
      </c>
      <c r="R39" s="515">
        <f>L25</f>
        <v>141.82</v>
      </c>
      <c r="S39" s="515">
        <f>M25</f>
        <v>224.13</v>
      </c>
      <c r="T39" s="515">
        <f>N25</f>
        <v>185.64</v>
      </c>
    </row>
    <row r="40" spans="1:20" ht="15">
      <c r="A40" s="526" t="s">
        <v>37</v>
      </c>
      <c r="B40" s="445" t="s">
        <v>106</v>
      </c>
      <c r="C40" s="439" t="s">
        <v>38</v>
      </c>
      <c r="D40" s="149">
        <v>0</v>
      </c>
      <c r="E40" s="149">
        <v>0</v>
      </c>
      <c r="F40" s="149">
        <v>0</v>
      </c>
      <c r="G40" s="494"/>
      <c r="H40" s="500" t="s">
        <v>37</v>
      </c>
      <c r="I40" s="511" t="s">
        <v>153</v>
      </c>
      <c r="J40" s="439" t="s">
        <v>38</v>
      </c>
      <c r="K40" s="445" t="s">
        <v>106</v>
      </c>
      <c r="L40" s="464">
        <f t="shared" ref="L40:L71" si="5">D40</f>
        <v>0</v>
      </c>
      <c r="M40" s="464">
        <f t="shared" ref="M40:M71" si="6">E40</f>
        <v>0</v>
      </c>
      <c r="N40" s="464">
        <f t="shared" ref="N40:N71" si="7">F40</f>
        <v>0</v>
      </c>
      <c r="O40" s="494"/>
      <c r="P40" s="527" t="s">
        <v>372</v>
      </c>
      <c r="Q40" s="502" t="s">
        <v>85</v>
      </c>
      <c r="R40" s="515">
        <f>L14</f>
        <v>0</v>
      </c>
      <c r="S40" s="515">
        <f>M14</f>
        <v>0</v>
      </c>
      <c r="T40" s="515">
        <f>N14</f>
        <v>0</v>
      </c>
    </row>
    <row r="41" spans="1:20" ht="15">
      <c r="A41" s="526"/>
      <c r="B41" s="445" t="s">
        <v>107</v>
      </c>
      <c r="C41" s="439" t="s">
        <v>39</v>
      </c>
      <c r="D41" s="149">
        <v>22.39</v>
      </c>
      <c r="E41" s="149">
        <v>6.93</v>
      </c>
      <c r="F41" s="149">
        <v>0</v>
      </c>
      <c r="G41" s="494"/>
      <c r="H41" s="501"/>
      <c r="I41" s="525"/>
      <c r="J41" s="439" t="s">
        <v>39</v>
      </c>
      <c r="K41" s="445" t="s">
        <v>107</v>
      </c>
      <c r="L41" s="464">
        <f t="shared" si="5"/>
        <v>22.39</v>
      </c>
      <c r="M41" s="464">
        <f t="shared" si="6"/>
        <v>6.93</v>
      </c>
      <c r="N41" s="464">
        <f t="shared" si="7"/>
        <v>0</v>
      </c>
      <c r="O41" s="494"/>
      <c r="P41" s="527" t="s">
        <v>373</v>
      </c>
      <c r="Q41" s="502" t="s">
        <v>374</v>
      </c>
      <c r="R41" s="515">
        <f t="shared" ref="R41:T43" si="8">L10</f>
        <v>0</v>
      </c>
      <c r="S41" s="515">
        <f t="shared" si="8"/>
        <v>0</v>
      </c>
      <c r="T41" s="515">
        <f t="shared" si="8"/>
        <v>0</v>
      </c>
    </row>
    <row r="42" spans="1:20" ht="15">
      <c r="A42" s="526"/>
      <c r="B42" s="445" t="s">
        <v>108</v>
      </c>
      <c r="C42" s="439" t="s">
        <v>40</v>
      </c>
      <c r="D42" s="149">
        <v>0</v>
      </c>
      <c r="E42" s="149">
        <v>0.89</v>
      </c>
      <c r="F42" s="149">
        <v>0</v>
      </c>
      <c r="G42" s="494"/>
      <c r="H42" s="501"/>
      <c r="I42" s="525"/>
      <c r="J42" s="439" t="s">
        <v>40</v>
      </c>
      <c r="K42" s="445" t="s">
        <v>108</v>
      </c>
      <c r="L42" s="464">
        <f t="shared" si="5"/>
        <v>0</v>
      </c>
      <c r="M42" s="464">
        <f t="shared" si="6"/>
        <v>0.89</v>
      </c>
      <c r="N42" s="464">
        <f t="shared" si="7"/>
        <v>0</v>
      </c>
      <c r="O42" s="494"/>
      <c r="P42" s="527" t="s">
        <v>375</v>
      </c>
      <c r="Q42" s="502" t="s">
        <v>82</v>
      </c>
      <c r="R42" s="516">
        <f t="shared" si="8"/>
        <v>14.64</v>
      </c>
      <c r="S42" s="516">
        <f t="shared" si="8"/>
        <v>7.17</v>
      </c>
      <c r="T42" s="516">
        <f t="shared" si="8"/>
        <v>6.46</v>
      </c>
    </row>
    <row r="43" spans="1:20" ht="15">
      <c r="A43" s="524"/>
      <c r="B43" s="445" t="s">
        <v>109</v>
      </c>
      <c r="C43" s="439" t="s">
        <v>41</v>
      </c>
      <c r="D43" s="149">
        <v>0</v>
      </c>
      <c r="E43" s="149">
        <v>0</v>
      </c>
      <c r="F43" s="149">
        <v>0</v>
      </c>
      <c r="G43" s="494"/>
      <c r="H43" s="503"/>
      <c r="I43" s="523"/>
      <c r="J43" s="439" t="s">
        <v>41</v>
      </c>
      <c r="K43" s="445" t="s">
        <v>109</v>
      </c>
      <c r="L43" s="464">
        <f t="shared" si="5"/>
        <v>0</v>
      </c>
      <c r="M43" s="464">
        <f t="shared" si="6"/>
        <v>0</v>
      </c>
      <c r="N43" s="464">
        <f t="shared" si="7"/>
        <v>0</v>
      </c>
      <c r="O43" s="494"/>
      <c r="P43" s="527" t="s">
        <v>376</v>
      </c>
      <c r="Q43" s="502" t="s">
        <v>83</v>
      </c>
      <c r="R43" s="516">
        <f t="shared" si="8"/>
        <v>28.52</v>
      </c>
      <c r="S43" s="516">
        <f t="shared" si="8"/>
        <v>80.84</v>
      </c>
      <c r="T43" s="516">
        <f t="shared" si="8"/>
        <v>45.95</v>
      </c>
    </row>
    <row r="44" spans="1:20" ht="15">
      <c r="A44" s="526" t="s">
        <v>42</v>
      </c>
      <c r="B44" s="445" t="s">
        <v>110</v>
      </c>
      <c r="C44" s="439" t="s">
        <v>43</v>
      </c>
      <c r="D44" s="149">
        <v>0</v>
      </c>
      <c r="E44" s="149">
        <v>0</v>
      </c>
      <c r="F44" s="149">
        <v>0</v>
      </c>
      <c r="G44" s="494"/>
      <c r="H44" s="500" t="s">
        <v>42</v>
      </c>
      <c r="I44" s="511" t="s">
        <v>154</v>
      </c>
      <c r="J44" s="439" t="s">
        <v>43</v>
      </c>
      <c r="K44" s="445" t="s">
        <v>110</v>
      </c>
      <c r="L44" s="464">
        <f t="shared" si="5"/>
        <v>0</v>
      </c>
      <c r="M44" s="464">
        <f t="shared" si="6"/>
        <v>0</v>
      </c>
      <c r="N44" s="464">
        <f t="shared" si="7"/>
        <v>0</v>
      </c>
      <c r="O44" s="494"/>
      <c r="P44" s="527" t="s">
        <v>377</v>
      </c>
      <c r="Q44" s="502" t="s">
        <v>378</v>
      </c>
      <c r="R44" s="516">
        <f>L71</f>
        <v>125.5</v>
      </c>
      <c r="S44" s="516">
        <f>M71</f>
        <v>0</v>
      </c>
      <c r="T44" s="516">
        <f>N71</f>
        <v>63.66</v>
      </c>
    </row>
    <row r="45" spans="1:20" ht="15">
      <c r="A45" s="526"/>
      <c r="B45" s="445" t="s">
        <v>111</v>
      </c>
      <c r="C45" s="439" t="s">
        <v>44</v>
      </c>
      <c r="D45" s="149">
        <v>0</v>
      </c>
      <c r="E45" s="149">
        <v>0</v>
      </c>
      <c r="F45" s="149">
        <v>0</v>
      </c>
      <c r="G45" s="494"/>
      <c r="H45" s="501"/>
      <c r="I45" s="525"/>
      <c r="J45" s="439" t="s">
        <v>44</v>
      </c>
      <c r="K45" s="445" t="s">
        <v>111</v>
      </c>
      <c r="L45" s="464">
        <f t="shared" si="5"/>
        <v>0</v>
      </c>
      <c r="M45" s="464">
        <f t="shared" si="6"/>
        <v>0</v>
      </c>
      <c r="N45" s="464">
        <f t="shared" si="7"/>
        <v>0</v>
      </c>
      <c r="O45" s="494"/>
      <c r="P45" s="527" t="s">
        <v>379</v>
      </c>
      <c r="Q45" s="502" t="s">
        <v>176</v>
      </c>
      <c r="R45" s="516">
        <f>L45</f>
        <v>0</v>
      </c>
      <c r="S45" s="516">
        <f>M45</f>
        <v>0</v>
      </c>
      <c r="T45" s="516">
        <f>N45</f>
        <v>0</v>
      </c>
    </row>
    <row r="46" spans="1:20" ht="15">
      <c r="A46" s="524"/>
      <c r="B46" s="445" t="s">
        <v>155</v>
      </c>
      <c r="C46" s="439" t="s">
        <v>45</v>
      </c>
      <c r="D46" s="149">
        <v>0.93</v>
      </c>
      <c r="E46" s="149">
        <v>0</v>
      </c>
      <c r="F46" s="149">
        <v>0</v>
      </c>
      <c r="G46" s="494"/>
      <c r="H46" s="503"/>
      <c r="I46" s="523"/>
      <c r="J46" s="439" t="s">
        <v>45</v>
      </c>
      <c r="K46" s="445" t="s">
        <v>155</v>
      </c>
      <c r="L46" s="464">
        <f t="shared" si="5"/>
        <v>0.93</v>
      </c>
      <c r="M46" s="464">
        <f t="shared" si="6"/>
        <v>0</v>
      </c>
      <c r="N46" s="464">
        <f t="shared" si="7"/>
        <v>0</v>
      </c>
      <c r="O46" s="494"/>
      <c r="P46" s="527" t="s">
        <v>380</v>
      </c>
      <c r="Q46" s="502" t="s">
        <v>381</v>
      </c>
      <c r="R46" s="516">
        <f>L59</f>
        <v>0</v>
      </c>
      <c r="S46" s="516">
        <f>M59</f>
        <v>0</v>
      </c>
      <c r="T46" s="516">
        <f>N59</f>
        <v>0</v>
      </c>
    </row>
    <row r="47" spans="1:20" ht="15">
      <c r="A47" s="510" t="s">
        <v>46</v>
      </c>
      <c r="B47" s="445" t="s">
        <v>112</v>
      </c>
      <c r="C47" s="439" t="s">
        <v>47</v>
      </c>
      <c r="D47" s="149">
        <v>369.4</v>
      </c>
      <c r="E47" s="149">
        <v>205.85</v>
      </c>
      <c r="F47" s="149">
        <v>376.88</v>
      </c>
      <c r="G47" s="494"/>
      <c r="H47" s="500" t="s">
        <v>46</v>
      </c>
      <c r="I47" s="511" t="s">
        <v>156</v>
      </c>
      <c r="J47" s="439" t="s">
        <v>47</v>
      </c>
      <c r="K47" s="445" t="s">
        <v>112</v>
      </c>
      <c r="L47" s="464">
        <f t="shared" si="5"/>
        <v>369.4</v>
      </c>
      <c r="M47" s="464">
        <f t="shared" si="6"/>
        <v>205.85</v>
      </c>
      <c r="N47" s="464">
        <f t="shared" si="7"/>
        <v>376.88</v>
      </c>
      <c r="O47" s="494"/>
      <c r="P47" s="527" t="s">
        <v>382</v>
      </c>
      <c r="Q47" s="502" t="s">
        <v>383</v>
      </c>
      <c r="R47" s="516">
        <f>L55</f>
        <v>0</v>
      </c>
      <c r="S47" s="516">
        <f>M55</f>
        <v>0</v>
      </c>
      <c r="T47" s="516">
        <f>N55</f>
        <v>0</v>
      </c>
    </row>
    <row r="48" spans="1:20" ht="15">
      <c r="A48" s="526"/>
      <c r="B48" s="445" t="s">
        <v>157</v>
      </c>
      <c r="C48" s="439" t="s">
        <v>48</v>
      </c>
      <c r="D48" s="149">
        <v>41.54</v>
      </c>
      <c r="E48" s="149">
        <v>101.31</v>
      </c>
      <c r="F48" s="149">
        <v>103.43</v>
      </c>
      <c r="G48" s="494"/>
      <c r="H48" s="501"/>
      <c r="I48" s="525"/>
      <c r="J48" s="439" t="s">
        <v>48</v>
      </c>
      <c r="K48" s="445" t="s">
        <v>157</v>
      </c>
      <c r="L48" s="464">
        <f t="shared" si="5"/>
        <v>41.54</v>
      </c>
      <c r="M48" s="464">
        <f t="shared" si="6"/>
        <v>101.31</v>
      </c>
      <c r="N48" s="464">
        <f t="shared" si="7"/>
        <v>103.43</v>
      </c>
      <c r="O48" s="494"/>
      <c r="P48" s="527" t="s">
        <v>384</v>
      </c>
      <c r="Q48" s="502" t="s">
        <v>106</v>
      </c>
      <c r="R48" s="516">
        <f>L40</f>
        <v>0</v>
      </c>
      <c r="S48" s="516">
        <f>M40</f>
        <v>0</v>
      </c>
      <c r="T48" s="516">
        <f>N40</f>
        <v>0</v>
      </c>
    </row>
    <row r="49" spans="1:20" ht="15">
      <c r="A49" s="531"/>
      <c r="B49" s="445" t="s">
        <v>158</v>
      </c>
      <c r="C49" s="439" t="s">
        <v>49</v>
      </c>
      <c r="D49" s="149">
        <v>7.89</v>
      </c>
      <c r="E49" s="149">
        <v>7.89</v>
      </c>
      <c r="F49" s="149">
        <v>0</v>
      </c>
      <c r="G49" s="494"/>
      <c r="H49" s="503"/>
      <c r="I49" s="523"/>
      <c r="J49" s="439" t="s">
        <v>49</v>
      </c>
      <c r="K49" s="445" t="s">
        <v>158</v>
      </c>
      <c r="L49" s="464">
        <f t="shared" si="5"/>
        <v>7.89</v>
      </c>
      <c r="M49" s="464">
        <f t="shared" si="6"/>
        <v>7.89</v>
      </c>
      <c r="N49" s="464">
        <f t="shared" si="7"/>
        <v>0</v>
      </c>
      <c r="O49" s="494"/>
      <c r="P49" s="527" t="s">
        <v>385</v>
      </c>
      <c r="Q49" s="502" t="s">
        <v>108</v>
      </c>
      <c r="R49" s="516">
        <f>L42</f>
        <v>0</v>
      </c>
      <c r="S49" s="516">
        <f>M42</f>
        <v>0.89</v>
      </c>
      <c r="T49" s="516">
        <f>N42</f>
        <v>0</v>
      </c>
    </row>
    <row r="50" spans="1:20" ht="15">
      <c r="A50" s="530" t="s">
        <v>50</v>
      </c>
      <c r="B50" s="445" t="s">
        <v>113</v>
      </c>
      <c r="C50" s="439" t="s">
        <v>51</v>
      </c>
      <c r="D50" s="149">
        <v>0</v>
      </c>
      <c r="E50" s="149">
        <v>0</v>
      </c>
      <c r="F50" s="149">
        <v>0</v>
      </c>
      <c r="G50" s="494"/>
      <c r="H50" s="500" t="s">
        <v>50</v>
      </c>
      <c r="I50" s="511" t="s">
        <v>159</v>
      </c>
      <c r="J50" s="439" t="s">
        <v>51</v>
      </c>
      <c r="K50" s="445" t="s">
        <v>113</v>
      </c>
      <c r="L50" s="464">
        <f t="shared" si="5"/>
        <v>0</v>
      </c>
      <c r="M50" s="464">
        <f t="shared" si="6"/>
        <v>0</v>
      </c>
      <c r="N50" s="464">
        <f t="shared" si="7"/>
        <v>0</v>
      </c>
      <c r="O50" s="494"/>
      <c r="P50" s="527" t="s">
        <v>386</v>
      </c>
      <c r="Q50" s="502" t="s">
        <v>107</v>
      </c>
      <c r="R50" s="516">
        <f>L41</f>
        <v>22.39</v>
      </c>
      <c r="S50" s="516">
        <f>M41</f>
        <v>6.93</v>
      </c>
      <c r="T50" s="516">
        <f>N41</f>
        <v>0</v>
      </c>
    </row>
    <row r="51" spans="1:20" ht="15">
      <c r="A51" s="529"/>
      <c r="B51" s="445" t="s">
        <v>114</v>
      </c>
      <c r="C51" s="439" t="s">
        <v>115</v>
      </c>
      <c r="D51" s="149">
        <v>0</v>
      </c>
      <c r="E51" s="149">
        <v>0</v>
      </c>
      <c r="F51" s="149">
        <v>0</v>
      </c>
      <c r="G51" s="494"/>
      <c r="H51" s="501"/>
      <c r="I51" s="525"/>
      <c r="J51" s="439" t="s">
        <v>115</v>
      </c>
      <c r="K51" s="445" t="s">
        <v>114</v>
      </c>
      <c r="L51" s="464">
        <f t="shared" si="5"/>
        <v>0</v>
      </c>
      <c r="M51" s="464">
        <f t="shared" si="6"/>
        <v>0</v>
      </c>
      <c r="N51" s="464">
        <f t="shared" si="7"/>
        <v>0</v>
      </c>
      <c r="O51" s="494"/>
      <c r="P51" s="527" t="s">
        <v>387</v>
      </c>
      <c r="Q51" s="502" t="s">
        <v>388</v>
      </c>
      <c r="R51" s="515">
        <f t="shared" ref="R51:T52" si="9">L57</f>
        <v>0</v>
      </c>
      <c r="S51" s="515">
        <f t="shared" si="9"/>
        <v>0</v>
      </c>
      <c r="T51" s="515">
        <f t="shared" si="9"/>
        <v>0</v>
      </c>
    </row>
    <row r="52" spans="1:20" ht="15">
      <c r="A52" s="529"/>
      <c r="B52" s="445" t="s">
        <v>116</v>
      </c>
      <c r="C52" s="439" t="s">
        <v>52</v>
      </c>
      <c r="D52" s="149">
        <v>0</v>
      </c>
      <c r="E52" s="149">
        <v>0</v>
      </c>
      <c r="F52" s="149">
        <v>0</v>
      </c>
      <c r="G52" s="494"/>
      <c r="H52" s="501"/>
      <c r="I52" s="525"/>
      <c r="J52" s="439" t="s">
        <v>52</v>
      </c>
      <c r="K52" s="445" t="s">
        <v>116</v>
      </c>
      <c r="L52" s="464">
        <f t="shared" si="5"/>
        <v>0</v>
      </c>
      <c r="M52" s="464">
        <f t="shared" si="6"/>
        <v>0</v>
      </c>
      <c r="N52" s="464">
        <f t="shared" si="7"/>
        <v>0</v>
      </c>
      <c r="O52" s="494"/>
      <c r="P52" s="527" t="s">
        <v>389</v>
      </c>
      <c r="Q52" s="502" t="s">
        <v>390</v>
      </c>
      <c r="R52" s="515">
        <f t="shared" si="9"/>
        <v>0</v>
      </c>
      <c r="S52" s="515">
        <f t="shared" si="9"/>
        <v>0</v>
      </c>
      <c r="T52" s="515">
        <f t="shared" si="9"/>
        <v>0</v>
      </c>
    </row>
    <row r="53" spans="1:20" ht="15">
      <c r="A53" s="528"/>
      <c r="B53" s="445" t="s">
        <v>117</v>
      </c>
      <c r="C53" s="439" t="s">
        <v>118</v>
      </c>
      <c r="D53" s="149">
        <v>0</v>
      </c>
      <c r="E53" s="149">
        <v>0</v>
      </c>
      <c r="F53" s="149">
        <v>0</v>
      </c>
      <c r="G53" s="494"/>
      <c r="H53" s="503"/>
      <c r="I53" s="523"/>
      <c r="J53" s="439" t="s">
        <v>118</v>
      </c>
      <c r="K53" s="445" t="s">
        <v>117</v>
      </c>
      <c r="L53" s="464">
        <f t="shared" si="5"/>
        <v>0</v>
      </c>
      <c r="M53" s="464">
        <f t="shared" si="6"/>
        <v>0</v>
      </c>
      <c r="N53" s="464">
        <f t="shared" si="7"/>
        <v>0</v>
      </c>
      <c r="O53" s="494"/>
      <c r="P53" s="527" t="s">
        <v>391</v>
      </c>
      <c r="Q53" s="502" t="s">
        <v>392</v>
      </c>
      <c r="R53" s="515">
        <f>L56</f>
        <v>0</v>
      </c>
      <c r="S53" s="515">
        <f>M56</f>
        <v>0</v>
      </c>
      <c r="T53" s="515">
        <f>N56</f>
        <v>0</v>
      </c>
    </row>
    <row r="54" spans="1:20" ht="30" customHeight="1">
      <c r="A54" s="526" t="s">
        <v>53</v>
      </c>
      <c r="B54" s="445" t="s">
        <v>160</v>
      </c>
      <c r="C54" s="439" t="s">
        <v>55</v>
      </c>
      <c r="D54" s="149">
        <v>33.6</v>
      </c>
      <c r="E54" s="149">
        <v>0</v>
      </c>
      <c r="F54" s="149">
        <v>70.5</v>
      </c>
      <c r="G54" s="494"/>
      <c r="H54" s="500" t="s">
        <v>53</v>
      </c>
      <c r="I54" s="511" t="s">
        <v>54</v>
      </c>
      <c r="J54" s="439" t="s">
        <v>55</v>
      </c>
      <c r="K54" s="445" t="s">
        <v>160</v>
      </c>
      <c r="L54" s="464">
        <f t="shared" si="5"/>
        <v>33.6</v>
      </c>
      <c r="M54" s="464">
        <f t="shared" si="6"/>
        <v>0</v>
      </c>
      <c r="N54" s="464">
        <f t="shared" si="7"/>
        <v>70.5</v>
      </c>
      <c r="O54" s="483"/>
      <c r="P54" s="66"/>
      <c r="Q54" s="67" t="s">
        <v>410</v>
      </c>
      <c r="R54" s="138"/>
      <c r="S54" s="138"/>
      <c r="T54" s="139"/>
    </row>
    <row r="55" spans="1:20" ht="15">
      <c r="A55" s="526"/>
      <c r="B55" s="445" t="s">
        <v>161</v>
      </c>
      <c r="C55" s="439" t="s">
        <v>56</v>
      </c>
      <c r="D55" s="149">
        <v>0</v>
      </c>
      <c r="E55" s="149">
        <v>0</v>
      </c>
      <c r="F55" s="149">
        <v>0</v>
      </c>
      <c r="G55" s="494"/>
      <c r="H55" s="501"/>
      <c r="I55" s="525"/>
      <c r="J55" s="439" t="s">
        <v>56</v>
      </c>
      <c r="K55" s="445" t="s">
        <v>161</v>
      </c>
      <c r="L55" s="464">
        <f t="shared" si="5"/>
        <v>0</v>
      </c>
      <c r="M55" s="464">
        <f t="shared" si="6"/>
        <v>0</v>
      </c>
      <c r="N55" s="464">
        <f t="shared" si="7"/>
        <v>0</v>
      </c>
      <c r="O55" s="494"/>
      <c r="P55" s="527" t="s">
        <v>393</v>
      </c>
      <c r="Q55" s="502" t="s">
        <v>394</v>
      </c>
      <c r="R55" s="466"/>
      <c r="S55" s="466"/>
      <c r="T55" s="466"/>
    </row>
    <row r="56" spans="1:20" ht="15">
      <c r="A56" s="526"/>
      <c r="B56" s="445" t="s">
        <v>162</v>
      </c>
      <c r="C56" s="439" t="s">
        <v>57</v>
      </c>
      <c r="D56" s="149">
        <v>0</v>
      </c>
      <c r="E56" s="149">
        <v>0</v>
      </c>
      <c r="F56" s="149">
        <v>0</v>
      </c>
      <c r="G56" s="494"/>
      <c r="H56" s="501"/>
      <c r="I56" s="525"/>
      <c r="J56" s="439" t="s">
        <v>57</v>
      </c>
      <c r="K56" s="445" t="s">
        <v>162</v>
      </c>
      <c r="L56" s="464">
        <f t="shared" si="5"/>
        <v>0</v>
      </c>
      <c r="M56" s="464">
        <f t="shared" si="6"/>
        <v>0</v>
      </c>
      <c r="N56" s="464">
        <f t="shared" si="7"/>
        <v>0</v>
      </c>
      <c r="O56" s="494"/>
      <c r="P56" s="527" t="s">
        <v>395</v>
      </c>
      <c r="Q56" s="502" t="s">
        <v>396</v>
      </c>
      <c r="R56" s="466"/>
      <c r="S56" s="466"/>
      <c r="T56" s="466"/>
    </row>
    <row r="57" spans="1:20" ht="15">
      <c r="A57" s="526"/>
      <c r="B57" s="445" t="s">
        <v>119</v>
      </c>
      <c r="C57" s="439" t="s">
        <v>120</v>
      </c>
      <c r="D57" s="149">
        <v>0</v>
      </c>
      <c r="E57" s="149">
        <v>0</v>
      </c>
      <c r="F57" s="149">
        <v>0</v>
      </c>
      <c r="G57" s="494"/>
      <c r="H57" s="501"/>
      <c r="I57" s="525"/>
      <c r="J57" s="439" t="s">
        <v>120</v>
      </c>
      <c r="K57" s="445" t="s">
        <v>119</v>
      </c>
      <c r="L57" s="464">
        <f t="shared" si="5"/>
        <v>0</v>
      </c>
      <c r="M57" s="464">
        <f t="shared" si="6"/>
        <v>0</v>
      </c>
      <c r="N57" s="464">
        <f t="shared" si="7"/>
        <v>0</v>
      </c>
      <c r="O57" s="494"/>
      <c r="P57" s="76"/>
      <c r="Q57" s="77" t="s">
        <v>413</v>
      </c>
      <c r="R57" s="140"/>
      <c r="S57" s="140"/>
      <c r="T57" s="141"/>
    </row>
    <row r="58" spans="1:20" ht="15">
      <c r="A58" s="526"/>
      <c r="B58" s="445" t="s">
        <v>121</v>
      </c>
      <c r="C58" s="439" t="s">
        <v>122</v>
      </c>
      <c r="D58" s="149">
        <v>0</v>
      </c>
      <c r="E58" s="149">
        <v>0</v>
      </c>
      <c r="F58" s="149">
        <v>0</v>
      </c>
      <c r="G58" s="494"/>
      <c r="H58" s="501"/>
      <c r="I58" s="525"/>
      <c r="J58" s="439" t="s">
        <v>122</v>
      </c>
      <c r="K58" s="445" t="s">
        <v>121</v>
      </c>
      <c r="L58" s="464">
        <f t="shared" si="5"/>
        <v>0</v>
      </c>
      <c r="M58" s="464">
        <f t="shared" si="6"/>
        <v>0</v>
      </c>
      <c r="N58" s="464">
        <f t="shared" si="7"/>
        <v>0</v>
      </c>
      <c r="O58" s="494"/>
      <c r="P58" s="439">
        <v>1</v>
      </c>
      <c r="Q58" s="509" t="s">
        <v>397</v>
      </c>
      <c r="R58" s="464">
        <f>L23+L24+L29+L30</f>
        <v>0</v>
      </c>
      <c r="S58" s="464">
        <f>M23+M24+M29+M30</f>
        <v>0</v>
      </c>
      <c r="T58" s="464">
        <f>N23+N24+N29+N30</f>
        <v>0</v>
      </c>
    </row>
    <row r="59" spans="1:20" ht="15">
      <c r="A59" s="526"/>
      <c r="B59" s="445" t="s">
        <v>123</v>
      </c>
      <c r="C59" s="439" t="s">
        <v>124</v>
      </c>
      <c r="D59" s="149">
        <v>0</v>
      </c>
      <c r="E59" s="149">
        <v>0</v>
      </c>
      <c r="F59" s="149">
        <v>0</v>
      </c>
      <c r="G59" s="494"/>
      <c r="H59" s="501"/>
      <c r="I59" s="525"/>
      <c r="J59" s="439" t="s">
        <v>124</v>
      </c>
      <c r="K59" s="445" t="s">
        <v>123</v>
      </c>
      <c r="L59" s="464">
        <f t="shared" si="5"/>
        <v>0</v>
      </c>
      <c r="M59" s="464">
        <f t="shared" si="6"/>
        <v>0</v>
      </c>
      <c r="N59" s="464">
        <f t="shared" si="7"/>
        <v>0</v>
      </c>
      <c r="O59" s="494"/>
      <c r="P59" s="439">
        <v>2</v>
      </c>
      <c r="Q59" s="509" t="s">
        <v>398</v>
      </c>
      <c r="R59" s="464">
        <f>L31+L32+L33+L36</f>
        <v>0</v>
      </c>
      <c r="S59" s="464">
        <f>M31+M32+M33+M36</f>
        <v>0</v>
      </c>
      <c r="T59" s="464">
        <f>N31+N32+N33+N36</f>
        <v>0</v>
      </c>
    </row>
    <row r="60" spans="1:20" ht="15">
      <c r="A60" s="526"/>
      <c r="B60" s="445" t="s">
        <v>136</v>
      </c>
      <c r="C60" s="439" t="s">
        <v>58</v>
      </c>
      <c r="D60" s="149">
        <v>0</v>
      </c>
      <c r="E60" s="149">
        <v>0</v>
      </c>
      <c r="F60" s="149">
        <v>0</v>
      </c>
      <c r="G60" s="494"/>
      <c r="H60" s="501"/>
      <c r="I60" s="525"/>
      <c r="J60" s="439" t="s">
        <v>58</v>
      </c>
      <c r="K60" s="445" t="s">
        <v>136</v>
      </c>
      <c r="L60" s="464">
        <f t="shared" si="5"/>
        <v>0</v>
      </c>
      <c r="M60" s="464">
        <f t="shared" si="6"/>
        <v>0</v>
      </c>
      <c r="N60" s="464">
        <f t="shared" si="7"/>
        <v>0</v>
      </c>
      <c r="O60" s="494"/>
      <c r="P60" s="439">
        <v>3</v>
      </c>
      <c r="Q60" s="509" t="s">
        <v>323</v>
      </c>
      <c r="R60" s="464">
        <f>L60+L61+L62+L63</f>
        <v>0.05</v>
      </c>
      <c r="S60" s="464">
        <f>M60+M61+M62+M63</f>
        <v>4.96</v>
      </c>
      <c r="T60" s="464">
        <f>N60+N61+N62+N63</f>
        <v>6.63</v>
      </c>
    </row>
    <row r="61" spans="1:20" ht="15">
      <c r="A61" s="526"/>
      <c r="B61" s="445" t="s">
        <v>125</v>
      </c>
      <c r="C61" s="439" t="s">
        <v>59</v>
      </c>
      <c r="D61" s="149">
        <v>0</v>
      </c>
      <c r="E61" s="149">
        <v>0</v>
      </c>
      <c r="F61" s="149">
        <v>0</v>
      </c>
      <c r="G61" s="494"/>
      <c r="H61" s="501"/>
      <c r="I61" s="525"/>
      <c r="J61" s="439" t="s">
        <v>59</v>
      </c>
      <c r="K61" s="445" t="s">
        <v>125</v>
      </c>
      <c r="L61" s="464">
        <f t="shared" si="5"/>
        <v>0</v>
      </c>
      <c r="M61" s="464">
        <f t="shared" si="6"/>
        <v>0</v>
      </c>
      <c r="N61" s="464">
        <f t="shared" si="7"/>
        <v>0</v>
      </c>
      <c r="O61" s="494"/>
      <c r="P61" s="439">
        <v>4</v>
      </c>
      <c r="Q61" s="509" t="s">
        <v>768</v>
      </c>
      <c r="R61" s="464">
        <f>L50+L51+L52+L53</f>
        <v>0</v>
      </c>
      <c r="S61" s="464">
        <f>M50+M51+M52+M53</f>
        <v>0</v>
      </c>
      <c r="T61" s="464">
        <f>N50+N51+N52+N53</f>
        <v>0</v>
      </c>
    </row>
    <row r="62" spans="1:20" ht="25.5">
      <c r="A62" s="526"/>
      <c r="B62" s="445" t="s">
        <v>163</v>
      </c>
      <c r="C62" s="439" t="s">
        <v>60</v>
      </c>
      <c r="D62" s="149">
        <v>0.05</v>
      </c>
      <c r="E62" s="149">
        <v>4.96</v>
      </c>
      <c r="F62" s="149">
        <v>6.63</v>
      </c>
      <c r="G62" s="494"/>
      <c r="H62" s="501"/>
      <c r="I62" s="525"/>
      <c r="J62" s="439" t="s">
        <v>60</v>
      </c>
      <c r="K62" s="445" t="s">
        <v>163</v>
      </c>
      <c r="L62" s="464">
        <f t="shared" si="5"/>
        <v>0.05</v>
      </c>
      <c r="M62" s="464">
        <f t="shared" si="6"/>
        <v>4.96</v>
      </c>
      <c r="N62" s="464">
        <f t="shared" si="7"/>
        <v>6.63</v>
      </c>
      <c r="O62" s="494"/>
      <c r="P62" s="439">
        <v>5</v>
      </c>
      <c r="Q62" s="445" t="s">
        <v>399</v>
      </c>
      <c r="R62" s="464">
        <f>L64</f>
        <v>0</v>
      </c>
      <c r="S62" s="464">
        <f>M64</f>
        <v>29.06</v>
      </c>
      <c r="T62" s="464">
        <f>N64</f>
        <v>0</v>
      </c>
    </row>
    <row r="63" spans="1:20" ht="15">
      <c r="A63" s="526"/>
      <c r="B63" s="445" t="s">
        <v>126</v>
      </c>
      <c r="C63" s="439" t="s">
        <v>61</v>
      </c>
      <c r="D63" s="149">
        <v>0</v>
      </c>
      <c r="E63" s="149">
        <v>0</v>
      </c>
      <c r="F63" s="149">
        <v>0</v>
      </c>
      <c r="G63" s="494"/>
      <c r="H63" s="503"/>
      <c r="I63" s="523"/>
      <c r="J63" s="439" t="s">
        <v>61</v>
      </c>
      <c r="K63" s="445" t="s">
        <v>126</v>
      </c>
      <c r="L63" s="464">
        <f t="shared" si="5"/>
        <v>0</v>
      </c>
      <c r="M63" s="464">
        <f t="shared" si="6"/>
        <v>0</v>
      </c>
      <c r="N63" s="464">
        <f t="shared" si="7"/>
        <v>0</v>
      </c>
      <c r="O63" s="494"/>
      <c r="P63" s="444">
        <v>6</v>
      </c>
      <c r="Q63" s="320" t="s">
        <v>559</v>
      </c>
      <c r="R63" s="464">
        <f>L65</f>
        <v>16.760000000000002</v>
      </c>
      <c r="S63" s="464">
        <f t="shared" ref="S63:T63" si="10">M65</f>
        <v>0</v>
      </c>
      <c r="T63" s="464">
        <f t="shared" si="10"/>
        <v>0</v>
      </c>
    </row>
    <row r="64" spans="1:20" ht="15">
      <c r="A64" s="510" t="s">
        <v>62</v>
      </c>
      <c r="B64" s="445" t="s">
        <v>165</v>
      </c>
      <c r="C64" s="439" t="s">
        <v>63</v>
      </c>
      <c r="D64" s="149">
        <v>0</v>
      </c>
      <c r="E64" s="149">
        <v>29.06</v>
      </c>
      <c r="F64" s="149">
        <v>0</v>
      </c>
      <c r="G64" s="494"/>
      <c r="H64" s="500" t="s">
        <v>62</v>
      </c>
      <c r="I64" s="511" t="s">
        <v>164</v>
      </c>
      <c r="J64" s="439" t="s">
        <v>63</v>
      </c>
      <c r="K64" s="445" t="s">
        <v>165</v>
      </c>
      <c r="L64" s="464">
        <f t="shared" si="5"/>
        <v>0</v>
      </c>
      <c r="M64" s="464">
        <f t="shared" si="6"/>
        <v>29.06</v>
      </c>
      <c r="N64" s="464">
        <f t="shared" si="7"/>
        <v>0</v>
      </c>
      <c r="O64" s="492"/>
      <c r="P64" s="444">
        <v>7</v>
      </c>
      <c r="Q64" s="320" t="s">
        <v>560</v>
      </c>
      <c r="R64" s="464">
        <f>IF(OR(ISNUMBER(L66),ISNUMBER(L69)),SUM(L66,L69),"")</f>
        <v>17.260000000000002</v>
      </c>
      <c r="S64" s="464">
        <f>IF(OR(ISNUMBER(M66),ISNUMBER(M69)),SUM(M66,M69),"")</f>
        <v>0</v>
      </c>
      <c r="T64" s="464">
        <f>IF(OR(ISNUMBER(N66),ISNUMBER(N69)),SUM(N66,N69),"")</f>
        <v>0</v>
      </c>
    </row>
    <row r="65" spans="1:20" ht="15">
      <c r="A65" s="526"/>
      <c r="B65" s="445" t="s">
        <v>127</v>
      </c>
      <c r="C65" s="439" t="s">
        <v>64</v>
      </c>
      <c r="D65" s="149">
        <v>16.760000000000002</v>
      </c>
      <c r="E65" s="149">
        <v>0</v>
      </c>
      <c r="F65" s="149">
        <v>0</v>
      </c>
      <c r="G65" s="494"/>
      <c r="H65" s="501"/>
      <c r="I65" s="525"/>
      <c r="J65" s="439" t="s">
        <v>64</v>
      </c>
      <c r="K65" s="445" t="s">
        <v>127</v>
      </c>
      <c r="L65" s="464">
        <f t="shared" si="5"/>
        <v>16.760000000000002</v>
      </c>
      <c r="M65" s="464">
        <f t="shared" si="6"/>
        <v>0</v>
      </c>
      <c r="N65" s="464">
        <f t="shared" si="7"/>
        <v>0</v>
      </c>
      <c r="O65" s="492"/>
      <c r="P65" s="444">
        <v>8</v>
      </c>
      <c r="Q65" s="518" t="s">
        <v>133</v>
      </c>
      <c r="R65" s="464">
        <f>L78</f>
        <v>0</v>
      </c>
      <c r="S65" s="464">
        <f>M78</f>
        <v>0</v>
      </c>
      <c r="T65" s="464">
        <f>N78</f>
        <v>0</v>
      </c>
    </row>
    <row r="66" spans="1:20" ht="15">
      <c r="A66" s="526"/>
      <c r="B66" s="445" t="s">
        <v>166</v>
      </c>
      <c r="C66" s="439" t="s">
        <v>65</v>
      </c>
      <c r="D66" s="149">
        <v>17.260000000000002</v>
      </c>
      <c r="E66" s="149">
        <v>0</v>
      </c>
      <c r="F66" s="149">
        <v>0</v>
      </c>
      <c r="G66" s="494"/>
      <c r="H66" s="501"/>
      <c r="I66" s="525"/>
      <c r="J66" s="439" t="s">
        <v>65</v>
      </c>
      <c r="K66" s="445" t="s">
        <v>166</v>
      </c>
      <c r="L66" s="464">
        <f t="shared" si="5"/>
        <v>17.260000000000002</v>
      </c>
      <c r="M66" s="464">
        <f t="shared" si="6"/>
        <v>0</v>
      </c>
      <c r="N66" s="464">
        <f t="shared" si="7"/>
        <v>0</v>
      </c>
      <c r="O66" s="492"/>
      <c r="P66" s="468"/>
    </row>
    <row r="67" spans="1:20" ht="15">
      <c r="A67" s="526"/>
      <c r="B67" s="445" t="s">
        <v>173</v>
      </c>
      <c r="C67" s="439" t="s">
        <v>66</v>
      </c>
      <c r="D67" s="149">
        <v>0</v>
      </c>
      <c r="E67" s="149">
        <v>0</v>
      </c>
      <c r="F67" s="149">
        <v>0</v>
      </c>
      <c r="G67" s="494"/>
      <c r="H67" s="501"/>
      <c r="I67" s="525"/>
      <c r="J67" s="439" t="s">
        <v>66</v>
      </c>
      <c r="K67" s="445" t="s">
        <v>173</v>
      </c>
      <c r="L67" s="464">
        <f t="shared" si="5"/>
        <v>0</v>
      </c>
      <c r="M67" s="464">
        <f t="shared" si="6"/>
        <v>0</v>
      </c>
      <c r="N67" s="464">
        <f t="shared" si="7"/>
        <v>0</v>
      </c>
      <c r="O67" s="492"/>
      <c r="P67" s="468"/>
    </row>
    <row r="68" spans="1:20" ht="15">
      <c r="A68" s="526"/>
      <c r="B68" s="445" t="s">
        <v>174</v>
      </c>
      <c r="C68" s="439" t="s">
        <v>67</v>
      </c>
      <c r="D68" s="149">
        <v>0</v>
      </c>
      <c r="E68" s="149">
        <v>0</v>
      </c>
      <c r="F68" s="149">
        <v>0</v>
      </c>
      <c r="G68" s="494"/>
      <c r="H68" s="501"/>
      <c r="I68" s="525"/>
      <c r="J68" s="439" t="s">
        <v>67</v>
      </c>
      <c r="K68" s="445" t="s">
        <v>174</v>
      </c>
      <c r="L68" s="464">
        <f t="shared" si="5"/>
        <v>0</v>
      </c>
      <c r="M68" s="464">
        <f t="shared" si="6"/>
        <v>0</v>
      </c>
      <c r="N68" s="464">
        <f t="shared" si="7"/>
        <v>0</v>
      </c>
      <c r="O68" s="492"/>
      <c r="P68" s="468"/>
    </row>
    <row r="69" spans="1:20" ht="15">
      <c r="A69" s="526"/>
      <c r="B69" s="445" t="s">
        <v>175</v>
      </c>
      <c r="C69" s="439" t="s">
        <v>68</v>
      </c>
      <c r="D69" s="149">
        <v>0</v>
      </c>
      <c r="E69" s="149">
        <v>0</v>
      </c>
      <c r="F69" s="149">
        <v>0</v>
      </c>
      <c r="G69" s="494"/>
      <c r="H69" s="501"/>
      <c r="I69" s="525"/>
      <c r="J69" s="439" t="s">
        <v>68</v>
      </c>
      <c r="K69" s="445" t="s">
        <v>175</v>
      </c>
      <c r="L69" s="464">
        <f t="shared" si="5"/>
        <v>0</v>
      </c>
      <c r="M69" s="464">
        <f t="shared" si="6"/>
        <v>0</v>
      </c>
      <c r="N69" s="464">
        <f t="shared" si="7"/>
        <v>0</v>
      </c>
      <c r="O69" s="492"/>
      <c r="P69" s="468"/>
    </row>
    <row r="70" spans="1:20" ht="15">
      <c r="A70" s="526"/>
      <c r="B70" s="445" t="s">
        <v>167</v>
      </c>
      <c r="C70" s="439" t="s">
        <v>128</v>
      </c>
      <c r="D70" s="149">
        <v>0</v>
      </c>
      <c r="E70" s="149">
        <v>0</v>
      </c>
      <c r="F70" s="149">
        <v>0</v>
      </c>
      <c r="G70" s="494"/>
      <c r="H70" s="501"/>
      <c r="I70" s="525"/>
      <c r="J70" s="439" t="s">
        <v>128</v>
      </c>
      <c r="K70" s="445" t="s">
        <v>167</v>
      </c>
      <c r="L70" s="464">
        <f t="shared" si="5"/>
        <v>0</v>
      </c>
      <c r="M70" s="464">
        <f t="shared" si="6"/>
        <v>0</v>
      </c>
      <c r="N70" s="464">
        <f t="shared" si="7"/>
        <v>0</v>
      </c>
      <c r="O70" s="492"/>
      <c r="P70" s="468"/>
    </row>
    <row r="71" spans="1:20" ht="15">
      <c r="A71" s="526"/>
      <c r="B71" s="445" t="s">
        <v>129</v>
      </c>
      <c r="C71" s="439" t="s">
        <v>69</v>
      </c>
      <c r="D71" s="149">
        <v>125.5</v>
      </c>
      <c r="E71" s="149">
        <v>0</v>
      </c>
      <c r="F71" s="149">
        <v>63.66</v>
      </c>
      <c r="G71" s="494"/>
      <c r="H71" s="501"/>
      <c r="I71" s="525"/>
      <c r="J71" s="439" t="s">
        <v>69</v>
      </c>
      <c r="K71" s="445" t="s">
        <v>129</v>
      </c>
      <c r="L71" s="464">
        <f t="shared" si="5"/>
        <v>125.5</v>
      </c>
      <c r="M71" s="464">
        <f t="shared" si="6"/>
        <v>0</v>
      </c>
      <c r="N71" s="464">
        <f t="shared" si="7"/>
        <v>63.66</v>
      </c>
      <c r="O71" s="492"/>
      <c r="P71" s="468"/>
    </row>
    <row r="72" spans="1:20" ht="15">
      <c r="A72" s="524"/>
      <c r="B72" s="445" t="s">
        <v>168</v>
      </c>
      <c r="C72" s="439" t="s">
        <v>70</v>
      </c>
      <c r="D72" s="149">
        <v>0</v>
      </c>
      <c r="E72" s="149">
        <v>0</v>
      </c>
      <c r="F72" s="149">
        <v>0</v>
      </c>
      <c r="G72" s="494"/>
      <c r="H72" s="503"/>
      <c r="I72" s="523"/>
      <c r="J72" s="439" t="s">
        <v>70</v>
      </c>
      <c r="K72" s="445" t="s">
        <v>168</v>
      </c>
      <c r="L72" s="464">
        <f t="shared" ref="L72:L79" si="11">D72</f>
        <v>0</v>
      </c>
      <c r="M72" s="464">
        <f t="shared" ref="M72:M79" si="12">E72</f>
        <v>0</v>
      </c>
      <c r="N72" s="464">
        <f t="shared" ref="N72:N79" si="13">F72</f>
        <v>0</v>
      </c>
      <c r="O72" s="492"/>
      <c r="P72" s="468"/>
    </row>
    <row r="73" spans="1:20" ht="15">
      <c r="A73" s="526" t="s">
        <v>71</v>
      </c>
      <c r="B73" s="445" t="s">
        <v>170</v>
      </c>
      <c r="C73" s="439" t="s">
        <v>72</v>
      </c>
      <c r="D73" s="149">
        <v>45.5</v>
      </c>
      <c r="E73" s="149">
        <v>57.22</v>
      </c>
      <c r="F73" s="149">
        <v>67.25</v>
      </c>
      <c r="G73" s="494"/>
      <c r="H73" s="500" t="s">
        <v>71</v>
      </c>
      <c r="I73" s="511" t="s">
        <v>169</v>
      </c>
      <c r="J73" s="439" t="s">
        <v>72</v>
      </c>
      <c r="K73" s="445" t="s">
        <v>170</v>
      </c>
      <c r="L73" s="464">
        <f t="shared" si="11"/>
        <v>45.5</v>
      </c>
      <c r="M73" s="464">
        <f t="shared" si="12"/>
        <v>57.22</v>
      </c>
      <c r="N73" s="464">
        <f t="shared" si="13"/>
        <v>67.25</v>
      </c>
      <c r="O73" s="492"/>
      <c r="P73" s="468"/>
    </row>
    <row r="74" spans="1:20" ht="15">
      <c r="A74" s="526"/>
      <c r="B74" s="445" t="s">
        <v>130</v>
      </c>
      <c r="C74" s="439" t="s">
        <v>73</v>
      </c>
      <c r="D74" s="149">
        <v>0</v>
      </c>
      <c r="E74" s="149">
        <v>0</v>
      </c>
      <c r="F74" s="149">
        <v>0</v>
      </c>
      <c r="G74" s="494"/>
      <c r="H74" s="501"/>
      <c r="I74" s="525"/>
      <c r="J74" s="439" t="s">
        <v>73</v>
      </c>
      <c r="K74" s="445" t="s">
        <v>130</v>
      </c>
      <c r="L74" s="464">
        <f t="shared" si="11"/>
        <v>0</v>
      </c>
      <c r="M74" s="464">
        <f t="shared" si="12"/>
        <v>0</v>
      </c>
      <c r="N74" s="464">
        <f t="shared" si="13"/>
        <v>0</v>
      </c>
      <c r="O74" s="492"/>
      <c r="P74" s="468"/>
    </row>
    <row r="75" spans="1:20" ht="15">
      <c r="A75" s="526"/>
      <c r="B75" s="445" t="s">
        <v>131</v>
      </c>
      <c r="C75" s="439" t="s">
        <v>74</v>
      </c>
      <c r="D75" s="149">
        <v>0</v>
      </c>
      <c r="E75" s="149">
        <v>0</v>
      </c>
      <c r="F75" s="149">
        <v>0</v>
      </c>
      <c r="G75" s="494"/>
      <c r="H75" s="503"/>
      <c r="I75" s="523"/>
      <c r="J75" s="439" t="s">
        <v>74</v>
      </c>
      <c r="K75" s="445" t="s">
        <v>131</v>
      </c>
      <c r="L75" s="464">
        <f t="shared" si="11"/>
        <v>0</v>
      </c>
      <c r="M75" s="464">
        <f t="shared" si="12"/>
        <v>0</v>
      </c>
      <c r="N75" s="464">
        <f t="shared" si="13"/>
        <v>0</v>
      </c>
      <c r="O75" s="492"/>
      <c r="P75" s="468"/>
    </row>
    <row r="76" spans="1:20" ht="38.25">
      <c r="A76" s="510" t="s">
        <v>75</v>
      </c>
      <c r="B76" s="445" t="s">
        <v>171</v>
      </c>
      <c r="C76" s="439" t="s">
        <v>77</v>
      </c>
      <c r="D76" s="149">
        <v>62.45</v>
      </c>
      <c r="E76" s="149">
        <v>100.03</v>
      </c>
      <c r="F76" s="149">
        <v>24.21</v>
      </c>
      <c r="G76" s="494"/>
      <c r="H76" s="500" t="s">
        <v>75</v>
      </c>
      <c r="I76" s="511" t="s">
        <v>76</v>
      </c>
      <c r="J76" s="439" t="s">
        <v>77</v>
      </c>
      <c r="K76" s="445" t="s">
        <v>171</v>
      </c>
      <c r="L76" s="464">
        <f t="shared" si="11"/>
        <v>62.45</v>
      </c>
      <c r="M76" s="464">
        <f t="shared" si="12"/>
        <v>100.03</v>
      </c>
      <c r="N76" s="464">
        <f t="shared" si="13"/>
        <v>24.21</v>
      </c>
      <c r="O76" s="492"/>
      <c r="P76" s="468"/>
    </row>
    <row r="77" spans="1:20" ht="15">
      <c r="A77" s="526"/>
      <c r="B77" s="445" t="s">
        <v>132</v>
      </c>
      <c r="C77" s="439" t="s">
        <v>78</v>
      </c>
      <c r="D77" s="149">
        <v>0</v>
      </c>
      <c r="E77" s="149">
        <v>0</v>
      </c>
      <c r="F77" s="149">
        <v>0</v>
      </c>
      <c r="G77" s="494"/>
      <c r="H77" s="501"/>
      <c r="I77" s="525"/>
      <c r="J77" s="439" t="s">
        <v>78</v>
      </c>
      <c r="K77" s="445" t="s">
        <v>132</v>
      </c>
      <c r="L77" s="464">
        <f t="shared" si="11"/>
        <v>0</v>
      </c>
      <c r="M77" s="464">
        <f t="shared" si="12"/>
        <v>0</v>
      </c>
      <c r="N77" s="464">
        <f t="shared" si="13"/>
        <v>0</v>
      </c>
      <c r="O77" s="492"/>
      <c r="P77" s="468"/>
    </row>
    <row r="78" spans="1:20" ht="15">
      <c r="A78" s="526"/>
      <c r="B78" s="445" t="s">
        <v>133</v>
      </c>
      <c r="C78" s="439" t="s">
        <v>134</v>
      </c>
      <c r="D78" s="149">
        <v>0</v>
      </c>
      <c r="E78" s="149">
        <v>0</v>
      </c>
      <c r="F78" s="149">
        <v>0</v>
      </c>
      <c r="G78" s="494"/>
      <c r="H78" s="501"/>
      <c r="I78" s="525"/>
      <c r="J78" s="439" t="s">
        <v>134</v>
      </c>
      <c r="K78" s="445" t="s">
        <v>133</v>
      </c>
      <c r="L78" s="464">
        <f t="shared" si="11"/>
        <v>0</v>
      </c>
      <c r="M78" s="464">
        <f t="shared" si="12"/>
        <v>0</v>
      </c>
      <c r="N78" s="464">
        <f t="shared" si="13"/>
        <v>0</v>
      </c>
      <c r="O78" s="492"/>
      <c r="P78" s="468"/>
    </row>
    <row r="79" spans="1:20" ht="15">
      <c r="A79" s="524"/>
      <c r="B79" s="445" t="s">
        <v>135</v>
      </c>
      <c r="C79" s="439" t="s">
        <v>172</v>
      </c>
      <c r="D79" s="149">
        <v>0</v>
      </c>
      <c r="E79" s="149">
        <v>0</v>
      </c>
      <c r="F79" s="149">
        <v>0</v>
      </c>
      <c r="G79" s="494"/>
      <c r="H79" s="503"/>
      <c r="I79" s="523"/>
      <c r="J79" s="439" t="s">
        <v>172</v>
      </c>
      <c r="K79" s="445" t="s">
        <v>135</v>
      </c>
      <c r="L79" s="464">
        <f t="shared" si="11"/>
        <v>0</v>
      </c>
      <c r="M79" s="464">
        <f t="shared" si="12"/>
        <v>0</v>
      </c>
      <c r="N79" s="464">
        <f t="shared" si="13"/>
        <v>0</v>
      </c>
      <c r="O79" s="492"/>
      <c r="P79" s="468"/>
    </row>
    <row r="80" spans="1:20" ht="15">
      <c r="D80" s="82"/>
      <c r="E80" s="82"/>
      <c r="F80" s="82"/>
      <c r="G80" s="82"/>
      <c r="O80" s="492"/>
      <c r="P80" s="468"/>
    </row>
    <row r="81" spans="2:16" ht="15">
      <c r="D81" s="82"/>
      <c r="E81" s="82"/>
      <c r="F81" s="82"/>
      <c r="G81" s="82"/>
      <c r="O81" s="82"/>
      <c r="P81" s="468"/>
    </row>
    <row r="82" spans="2:16" ht="15">
      <c r="D82" s="82"/>
      <c r="E82" s="82"/>
      <c r="F82" s="82"/>
      <c r="G82" s="82"/>
      <c r="O82" s="82"/>
    </row>
    <row r="83" spans="2:16" ht="15">
      <c r="D83" s="82"/>
      <c r="E83" s="82"/>
      <c r="F83" s="82"/>
      <c r="G83" s="82"/>
      <c r="O83" s="82"/>
    </row>
    <row r="84" spans="2:16" ht="15">
      <c r="D84" s="82"/>
      <c r="E84" s="82"/>
      <c r="F84" s="82"/>
      <c r="G84" s="82"/>
      <c r="O84" s="82"/>
    </row>
    <row r="85" spans="2:16" ht="15" customHeight="1">
      <c r="D85" s="82"/>
      <c r="E85" s="82"/>
      <c r="F85" s="82"/>
      <c r="G85" s="82"/>
      <c r="O85" s="82"/>
    </row>
    <row r="86" spans="2:16" ht="15">
      <c r="B86" s="471"/>
      <c r="D86" s="82"/>
      <c r="E86" s="82"/>
      <c r="F86" s="82"/>
      <c r="G86" s="82"/>
      <c r="O86" s="82"/>
    </row>
    <row r="87" spans="2:16" ht="15">
      <c r="B87" s="471"/>
      <c r="D87" s="82"/>
      <c r="E87" s="82"/>
      <c r="F87" s="82"/>
      <c r="G87" s="82"/>
      <c r="O87" s="82"/>
    </row>
    <row r="88" spans="2:16" ht="15">
      <c r="D88" s="82"/>
      <c r="E88" s="82"/>
      <c r="F88" s="82"/>
      <c r="G88" s="82"/>
      <c r="O88" s="82"/>
    </row>
    <row r="89" spans="2:16" ht="15">
      <c r="D89" s="82"/>
      <c r="E89" s="82"/>
      <c r="F89" s="82"/>
      <c r="G89" s="82"/>
      <c r="O89" s="82"/>
    </row>
    <row r="90" spans="2:16" ht="15">
      <c r="D90" s="82"/>
      <c r="E90" s="82"/>
      <c r="F90" s="82"/>
      <c r="G90" s="82"/>
      <c r="O90" s="82"/>
    </row>
    <row r="91" spans="2:16" ht="15">
      <c r="O91" s="82"/>
    </row>
  </sheetData>
  <mergeCells count="6">
    <mergeCell ref="R6:T6"/>
    <mergeCell ref="I38:I39"/>
    <mergeCell ref="D6:F6"/>
    <mergeCell ref="H6:K6"/>
    <mergeCell ref="L6:N6"/>
    <mergeCell ref="P6:Q6"/>
  </mergeCells>
  <conditionalFormatting sqref="D8:F79">
    <cfRule type="expression" dxfId="25" priority="1">
      <formula>ISNUMBER(D8)</formula>
    </cfRule>
  </conditionalFormatting>
  <pageMargins left="0.25" right="0.25" top="0.75" bottom="0.75" header="0.3" footer="0.3"/>
  <pageSetup paperSize="9" scale="80" fitToWidth="0" orientation="portrait" r:id="rId1"/>
</worksheet>
</file>

<file path=xl/worksheets/sheet5.xml><?xml version="1.0" encoding="utf-8"?>
<worksheet xmlns="http://schemas.openxmlformats.org/spreadsheetml/2006/main" xmlns:r="http://schemas.openxmlformats.org/officeDocument/2006/relationships">
  <sheetPr>
    <tabColor rgb="FFFF0000"/>
  </sheetPr>
  <dimension ref="A1:T87"/>
  <sheetViews>
    <sheetView showGridLines="0" zoomScale="80" zoomScaleNormal="80" workbookViewId="0">
      <pane ySplit="7" topLeftCell="A8" activePane="bottomLeft" state="frozen"/>
      <selection pane="bottomLeft" activeCell="A8" sqref="A8"/>
    </sheetView>
  </sheetViews>
  <sheetFormatPr defaultRowHeight="12.75"/>
  <cols>
    <col min="1" max="1" width="5.7109375" style="426" customWidth="1"/>
    <col min="2" max="2" width="97.5703125" style="426" customWidth="1"/>
    <col min="3" max="3" width="8.28515625" style="426" customWidth="1"/>
    <col min="4" max="6" width="10.5703125" style="95" customWidth="1"/>
    <col min="7" max="7" width="4.7109375" style="95" customWidth="1"/>
    <col min="8" max="8" width="6.42578125" style="427" customWidth="1"/>
    <col min="9" max="9" width="17.85546875" style="426" customWidth="1"/>
    <col min="10" max="10" width="9.140625" style="427"/>
    <col min="11" max="11" width="91.5703125" style="426" customWidth="1"/>
    <col min="12" max="14" width="10.140625" style="426" customWidth="1"/>
    <col min="15" max="15" width="4.7109375" style="95" customWidth="1"/>
    <col min="16" max="16" width="10.42578125" style="426" customWidth="1"/>
    <col min="17" max="17" width="68.5703125" style="426" customWidth="1"/>
    <col min="18" max="20" width="10.5703125" style="426" customWidth="1"/>
    <col min="21" max="16384" width="9.140625" style="426"/>
  </cols>
  <sheetData>
    <row r="1" spans="1:20" s="421" customFormat="1" ht="21">
      <c r="A1" s="420" t="s">
        <v>708</v>
      </c>
      <c r="D1" s="422"/>
      <c r="E1" s="422"/>
      <c r="F1" s="422"/>
      <c r="G1" s="422"/>
      <c r="H1" s="423"/>
      <c r="I1" s="424"/>
      <c r="J1" s="423"/>
      <c r="K1" s="424"/>
      <c r="O1" s="422"/>
      <c r="P1" s="425"/>
      <c r="Q1" s="425"/>
    </row>
    <row r="2" spans="1:20" ht="15.75">
      <c r="A2" s="92" t="s">
        <v>709</v>
      </c>
      <c r="C2" s="281" t="s">
        <v>403</v>
      </c>
      <c r="D2" s="228"/>
      <c r="E2" s="226" t="s">
        <v>519</v>
      </c>
      <c r="I2" s="94"/>
      <c r="L2" s="98"/>
    </row>
    <row r="3" spans="1:20" ht="18.75">
      <c r="B3" s="428"/>
      <c r="C3" s="254"/>
      <c r="D3" s="253"/>
      <c r="E3" s="226" t="s">
        <v>520</v>
      </c>
    </row>
    <row r="4" spans="1:20" ht="15.75">
      <c r="B4" s="92"/>
      <c r="C4" s="254"/>
      <c r="D4" s="251"/>
      <c r="E4" s="226" t="s">
        <v>525</v>
      </c>
      <c r="L4" s="99"/>
    </row>
    <row r="5" spans="1:20" ht="15.75">
      <c r="B5" s="92"/>
      <c r="C5" s="254"/>
      <c r="D5" s="280"/>
      <c r="E5" s="219" t="s">
        <v>707</v>
      </c>
      <c r="F5" s="426"/>
      <c r="G5" s="426"/>
      <c r="L5" s="99"/>
    </row>
    <row r="6" spans="1:20" s="92" customFormat="1" ht="18.75" customHeight="1">
      <c r="A6" s="674" t="s">
        <v>710</v>
      </c>
      <c r="B6" s="650"/>
      <c r="C6" s="648"/>
      <c r="D6" s="675" t="s">
        <v>404</v>
      </c>
      <c r="E6" s="650"/>
      <c r="F6" s="648"/>
      <c r="G6" s="104"/>
      <c r="H6" s="656" t="s">
        <v>405</v>
      </c>
      <c r="I6" s="650"/>
      <c r="J6" s="650"/>
      <c r="K6" s="648"/>
      <c r="L6" s="657" t="s">
        <v>404</v>
      </c>
      <c r="M6" s="658"/>
      <c r="N6" s="659"/>
      <c r="O6" s="104"/>
      <c r="P6" s="647" t="s">
        <v>406</v>
      </c>
      <c r="Q6" s="648"/>
      <c r="R6" s="649" t="s">
        <v>404</v>
      </c>
      <c r="S6" s="650"/>
      <c r="T6" s="648"/>
    </row>
    <row r="7" spans="1:20" s="433" customFormat="1" ht="25.5">
      <c r="A7" s="430" t="s">
        <v>0</v>
      </c>
      <c r="B7" s="431" t="s">
        <v>1</v>
      </c>
      <c r="C7" s="432" t="s">
        <v>2</v>
      </c>
      <c r="D7" s="432" t="s">
        <v>400</v>
      </c>
      <c r="E7" s="432" t="s">
        <v>401</v>
      </c>
      <c r="F7" s="432" t="s">
        <v>402</v>
      </c>
      <c r="G7" s="120"/>
      <c r="H7" s="46" t="s">
        <v>408</v>
      </c>
      <c r="I7" s="47" t="s">
        <v>414</v>
      </c>
      <c r="J7" s="46" t="s">
        <v>407</v>
      </c>
      <c r="K7" s="47" t="s">
        <v>409</v>
      </c>
      <c r="L7" s="46" t="s">
        <v>400</v>
      </c>
      <c r="M7" s="46" t="s">
        <v>401</v>
      </c>
      <c r="N7" s="46" t="s">
        <v>402</v>
      </c>
      <c r="O7" s="120"/>
      <c r="P7" s="48" t="s">
        <v>0</v>
      </c>
      <c r="Q7" s="49" t="s">
        <v>411</v>
      </c>
      <c r="R7" s="50" t="s">
        <v>400</v>
      </c>
      <c r="S7" s="50" t="s">
        <v>401</v>
      </c>
      <c r="T7" s="50" t="s">
        <v>402</v>
      </c>
    </row>
    <row r="8" spans="1:20" ht="15">
      <c r="A8" s="434" t="s">
        <v>3</v>
      </c>
      <c r="B8" s="435" t="s">
        <v>711</v>
      </c>
      <c r="C8" s="436" t="s">
        <v>4</v>
      </c>
      <c r="D8" s="437"/>
      <c r="E8" s="149">
        <v>2181</v>
      </c>
      <c r="F8" s="149">
        <v>2181</v>
      </c>
      <c r="G8" s="438"/>
      <c r="H8" s="434" t="s">
        <v>3</v>
      </c>
      <c r="I8" s="669" t="s">
        <v>137</v>
      </c>
      <c r="J8" s="439" t="s">
        <v>4</v>
      </c>
      <c r="K8" s="435" t="s">
        <v>79</v>
      </c>
      <c r="L8" s="464" t="str">
        <f>IF(ISNUMBER(D8),D8,"")</f>
        <v/>
      </c>
      <c r="M8" s="464">
        <f>IF(ISNUMBER(E8),E8,"")</f>
        <v>2181</v>
      </c>
      <c r="N8" s="464">
        <f>IF(ISNUMBER(F8),F8,"")</f>
        <v>2181</v>
      </c>
      <c r="O8" s="438"/>
      <c r="P8" s="440" t="s">
        <v>324</v>
      </c>
      <c r="Q8" s="441" t="s">
        <v>325</v>
      </c>
      <c r="R8" s="145"/>
      <c r="S8" s="145">
        <f t="shared" ref="S8:T8" si="0">M73</f>
        <v>11957</v>
      </c>
      <c r="T8" s="145">
        <f t="shared" si="0"/>
        <v>11957</v>
      </c>
    </row>
    <row r="9" spans="1:20" ht="15">
      <c r="A9" s="442"/>
      <c r="B9" s="435" t="s">
        <v>712</v>
      </c>
      <c r="C9" s="436" t="s">
        <v>138</v>
      </c>
      <c r="D9" s="437"/>
      <c r="E9" s="149">
        <v>0</v>
      </c>
      <c r="F9" s="149">
        <v>0</v>
      </c>
      <c r="G9" s="438"/>
      <c r="H9" s="442"/>
      <c r="I9" s="676"/>
      <c r="J9" s="439" t="s">
        <v>138</v>
      </c>
      <c r="K9" s="435" t="s">
        <v>139</v>
      </c>
      <c r="L9" s="464" t="str">
        <f t="shared" ref="L9:L21" si="1">IF(ISNUMBER(D9),D9,"")</f>
        <v/>
      </c>
      <c r="M9" s="464">
        <f t="shared" ref="M9:M22" si="2">IF(ISNUMBER(E9),E9,"")</f>
        <v>0</v>
      </c>
      <c r="N9" s="464">
        <f t="shared" ref="N9:N22" si="3">IF(ISNUMBER(F9),F9,"")</f>
        <v>0</v>
      </c>
      <c r="O9" s="438"/>
      <c r="P9" s="440" t="s">
        <v>326</v>
      </c>
      <c r="Q9" s="441" t="s">
        <v>327</v>
      </c>
      <c r="R9" s="145" t="str">
        <f>L75</f>
        <v/>
      </c>
      <c r="S9" s="145">
        <f t="shared" ref="S9:T9" si="4">M75</f>
        <v>22</v>
      </c>
      <c r="T9" s="145">
        <f t="shared" si="4"/>
        <v>22</v>
      </c>
    </row>
    <row r="10" spans="1:20" ht="15">
      <c r="A10" s="443"/>
      <c r="B10" s="435" t="s">
        <v>80</v>
      </c>
      <c r="C10" s="436" t="s">
        <v>81</v>
      </c>
      <c r="D10" s="437"/>
      <c r="E10" s="149">
        <v>270</v>
      </c>
      <c r="F10" s="149">
        <v>270</v>
      </c>
      <c r="G10" s="438"/>
      <c r="H10" s="443"/>
      <c r="I10" s="670"/>
      <c r="J10" s="439" t="s">
        <v>81</v>
      </c>
      <c r="K10" s="435" t="s">
        <v>80</v>
      </c>
      <c r="L10" s="464" t="str">
        <f t="shared" si="1"/>
        <v/>
      </c>
      <c r="M10" s="464">
        <f t="shared" si="2"/>
        <v>270</v>
      </c>
      <c r="N10" s="464">
        <f t="shared" si="3"/>
        <v>270</v>
      </c>
      <c r="O10" s="438"/>
      <c r="P10" s="440" t="s">
        <v>328</v>
      </c>
      <c r="Q10" s="441" t="s">
        <v>130</v>
      </c>
      <c r="R10" s="145" t="str">
        <f>L74</f>
        <v/>
      </c>
      <c r="S10" s="145">
        <f t="shared" ref="S10:T10" si="5">M74</f>
        <v>654</v>
      </c>
      <c r="T10" s="145">
        <f t="shared" si="5"/>
        <v>654</v>
      </c>
    </row>
    <row r="11" spans="1:20" ht="15">
      <c r="A11" s="444" t="s">
        <v>5</v>
      </c>
      <c r="B11" s="435" t="s">
        <v>713</v>
      </c>
      <c r="C11" s="436" t="s">
        <v>7</v>
      </c>
      <c r="D11" s="437"/>
      <c r="E11" s="149">
        <v>6570</v>
      </c>
      <c r="F11" s="149">
        <v>6570</v>
      </c>
      <c r="G11" s="438"/>
      <c r="H11" s="444" t="s">
        <v>5</v>
      </c>
      <c r="I11" s="445" t="s">
        <v>6</v>
      </c>
      <c r="J11" s="439" t="s">
        <v>7</v>
      </c>
      <c r="K11" s="435" t="s">
        <v>82</v>
      </c>
      <c r="L11" s="464" t="str">
        <f t="shared" si="1"/>
        <v/>
      </c>
      <c r="M11" s="464">
        <f t="shared" si="2"/>
        <v>6570</v>
      </c>
      <c r="N11" s="464">
        <f t="shared" si="3"/>
        <v>6570</v>
      </c>
      <c r="O11" s="438"/>
      <c r="P11" s="440" t="s">
        <v>329</v>
      </c>
      <c r="Q11" s="441" t="s">
        <v>330</v>
      </c>
      <c r="R11" s="146" t="str">
        <f>L44</f>
        <v/>
      </c>
      <c r="S11" s="146">
        <f t="shared" ref="S11:T11" si="6">M44</f>
        <v>1000</v>
      </c>
      <c r="T11" s="146">
        <f t="shared" si="6"/>
        <v>1000</v>
      </c>
    </row>
    <row r="12" spans="1:20" ht="15">
      <c r="A12" s="443" t="s">
        <v>8</v>
      </c>
      <c r="B12" s="435" t="s">
        <v>714</v>
      </c>
      <c r="C12" s="446" t="s">
        <v>9</v>
      </c>
      <c r="D12" s="437"/>
      <c r="E12" s="149">
        <v>83749</v>
      </c>
      <c r="F12" s="149">
        <v>83749</v>
      </c>
      <c r="G12" s="438"/>
      <c r="H12" s="444" t="s">
        <v>8</v>
      </c>
      <c r="I12" s="445" t="s">
        <v>140</v>
      </c>
      <c r="J12" s="439" t="s">
        <v>9</v>
      </c>
      <c r="K12" s="435" t="s">
        <v>83</v>
      </c>
      <c r="L12" s="464" t="str">
        <f t="shared" si="1"/>
        <v/>
      </c>
      <c r="M12" s="464">
        <f t="shared" si="2"/>
        <v>83749</v>
      </c>
      <c r="N12" s="464">
        <f t="shared" si="3"/>
        <v>83749</v>
      </c>
      <c r="O12" s="438"/>
      <c r="P12" s="440" t="s">
        <v>331</v>
      </c>
      <c r="Q12" s="441" t="s">
        <v>332</v>
      </c>
      <c r="R12" s="146" t="str">
        <f>L46</f>
        <v/>
      </c>
      <c r="S12" s="146">
        <f t="shared" ref="S12:T12" si="7">M46</f>
        <v>122</v>
      </c>
      <c r="T12" s="146">
        <f t="shared" si="7"/>
        <v>122</v>
      </c>
    </row>
    <row r="13" spans="1:20" ht="15">
      <c r="A13" s="434" t="s">
        <v>10</v>
      </c>
      <c r="B13" s="447" t="s">
        <v>572</v>
      </c>
      <c r="C13" s="436" t="s">
        <v>12</v>
      </c>
      <c r="D13" s="437"/>
      <c r="E13" s="149">
        <v>47.5</v>
      </c>
      <c r="F13" s="149">
        <v>47.5</v>
      </c>
      <c r="G13" s="438"/>
      <c r="H13" s="434" t="s">
        <v>10</v>
      </c>
      <c r="I13" s="669" t="s">
        <v>11</v>
      </c>
      <c r="J13" s="439" t="s">
        <v>12</v>
      </c>
      <c r="K13" s="435" t="s">
        <v>84</v>
      </c>
      <c r="L13" s="464" t="str">
        <f t="shared" si="1"/>
        <v/>
      </c>
      <c r="M13" s="464">
        <f t="shared" si="2"/>
        <v>47.5</v>
      </c>
      <c r="N13" s="464">
        <f t="shared" si="3"/>
        <v>47.5</v>
      </c>
      <c r="O13" s="438"/>
      <c r="P13" s="440" t="s">
        <v>333</v>
      </c>
      <c r="Q13" s="441" t="s">
        <v>334</v>
      </c>
      <c r="R13" s="146" t="str">
        <f>L43</f>
        <v/>
      </c>
      <c r="S13" s="146">
        <f t="shared" ref="S13:T13" si="8">M43</f>
        <v>6248</v>
      </c>
      <c r="T13" s="146">
        <f t="shared" si="8"/>
        <v>6248</v>
      </c>
    </row>
    <row r="14" spans="1:20" ht="15">
      <c r="A14" s="442"/>
      <c r="B14" s="447" t="s">
        <v>715</v>
      </c>
      <c r="C14" s="436" t="s">
        <v>13</v>
      </c>
      <c r="D14" s="437"/>
      <c r="E14" s="149">
        <v>123</v>
      </c>
      <c r="F14" s="149">
        <v>123</v>
      </c>
      <c r="G14" s="438"/>
      <c r="H14" s="442"/>
      <c r="I14" s="676"/>
      <c r="J14" s="439" t="s">
        <v>13</v>
      </c>
      <c r="K14" s="435" t="s">
        <v>85</v>
      </c>
      <c r="L14" s="464" t="str">
        <f t="shared" si="1"/>
        <v/>
      </c>
      <c r="M14" s="464">
        <f t="shared" si="2"/>
        <v>123</v>
      </c>
      <c r="N14" s="464">
        <f t="shared" si="3"/>
        <v>123</v>
      </c>
      <c r="O14" s="438"/>
      <c r="P14" s="440" t="s">
        <v>335</v>
      </c>
      <c r="Q14" s="441" t="s">
        <v>336</v>
      </c>
      <c r="R14" s="146" t="str">
        <f>L9</f>
        <v/>
      </c>
      <c r="S14" s="146">
        <f t="shared" ref="S14:T14" si="9">M9</f>
        <v>0</v>
      </c>
      <c r="T14" s="146">
        <f t="shared" si="9"/>
        <v>0</v>
      </c>
    </row>
    <row r="15" spans="1:20" ht="15">
      <c r="A15" s="442"/>
      <c r="B15" s="447" t="s">
        <v>574</v>
      </c>
      <c r="C15" s="446" t="s">
        <v>14</v>
      </c>
      <c r="D15" s="437"/>
      <c r="E15" s="149">
        <v>208</v>
      </c>
      <c r="F15" s="149">
        <v>208</v>
      </c>
      <c r="G15" s="438"/>
      <c r="H15" s="442"/>
      <c r="I15" s="676"/>
      <c r="J15" s="439" t="s">
        <v>14</v>
      </c>
      <c r="K15" s="435" t="s">
        <v>86</v>
      </c>
      <c r="L15" s="464" t="str">
        <f t="shared" si="1"/>
        <v/>
      </c>
      <c r="M15" s="464">
        <f t="shared" si="2"/>
        <v>208</v>
      </c>
      <c r="N15" s="464">
        <f t="shared" si="3"/>
        <v>208</v>
      </c>
      <c r="O15" s="438"/>
      <c r="P15" s="440" t="s">
        <v>337</v>
      </c>
      <c r="Q15" s="441" t="s">
        <v>322</v>
      </c>
      <c r="R15" s="146" t="str">
        <f>L47</f>
        <v/>
      </c>
      <c r="S15" s="146">
        <f t="shared" ref="S15:T16" si="10">M47</f>
        <v>43762</v>
      </c>
      <c r="T15" s="146">
        <f t="shared" si="10"/>
        <v>43762</v>
      </c>
    </row>
    <row r="16" spans="1:20" ht="15">
      <c r="A16" s="442"/>
      <c r="B16" s="447" t="s">
        <v>577</v>
      </c>
      <c r="C16" s="446" t="s">
        <v>15</v>
      </c>
      <c r="D16" s="437"/>
      <c r="E16" s="149">
        <v>414</v>
      </c>
      <c r="F16" s="149">
        <v>414</v>
      </c>
      <c r="G16" s="438"/>
      <c r="H16" s="442"/>
      <c r="I16" s="676"/>
      <c r="J16" s="439" t="s">
        <v>15</v>
      </c>
      <c r="K16" s="435" t="s">
        <v>87</v>
      </c>
      <c r="L16" s="464" t="str">
        <f t="shared" si="1"/>
        <v/>
      </c>
      <c r="M16" s="464">
        <f t="shared" si="2"/>
        <v>414</v>
      </c>
      <c r="N16" s="464">
        <f t="shared" si="3"/>
        <v>414</v>
      </c>
      <c r="O16" s="438"/>
      <c r="P16" s="440" t="s">
        <v>338</v>
      </c>
      <c r="Q16" s="441" t="s">
        <v>339</v>
      </c>
      <c r="R16" s="146" t="str">
        <f>L48</f>
        <v/>
      </c>
      <c r="S16" s="146">
        <f t="shared" si="10"/>
        <v>84700</v>
      </c>
      <c r="T16" s="146">
        <f t="shared" si="10"/>
        <v>84700</v>
      </c>
    </row>
    <row r="17" spans="1:20" ht="15">
      <c r="A17" s="442"/>
      <c r="B17" s="447" t="s">
        <v>578</v>
      </c>
      <c r="C17" s="446" t="s">
        <v>16</v>
      </c>
      <c r="D17" s="437"/>
      <c r="E17" s="149">
        <v>578</v>
      </c>
      <c r="F17" s="149">
        <v>578</v>
      </c>
      <c r="G17" s="438"/>
      <c r="H17" s="442"/>
      <c r="I17" s="676"/>
      <c r="J17" s="439" t="s">
        <v>16</v>
      </c>
      <c r="K17" s="435" t="s">
        <v>88</v>
      </c>
      <c r="L17" s="464" t="str">
        <f t="shared" si="1"/>
        <v/>
      </c>
      <c r="M17" s="464">
        <f t="shared" si="2"/>
        <v>578</v>
      </c>
      <c r="N17" s="464">
        <f t="shared" si="3"/>
        <v>578</v>
      </c>
      <c r="O17" s="438"/>
      <c r="P17" s="440" t="s">
        <v>340</v>
      </c>
      <c r="Q17" s="441" t="s">
        <v>341</v>
      </c>
      <c r="R17" s="146" t="str">
        <f>L54</f>
        <v/>
      </c>
      <c r="S17" s="146">
        <f t="shared" ref="S17:T17" si="11">M54</f>
        <v>1028</v>
      </c>
      <c r="T17" s="146">
        <f t="shared" si="11"/>
        <v>1028</v>
      </c>
    </row>
    <row r="18" spans="1:20" ht="15">
      <c r="A18" s="442"/>
      <c r="B18" s="448" t="s">
        <v>581</v>
      </c>
      <c r="C18" s="446" t="s">
        <v>17</v>
      </c>
      <c r="D18" s="437"/>
      <c r="E18" s="149">
        <v>9</v>
      </c>
      <c r="F18" s="149">
        <v>9</v>
      </c>
      <c r="G18" s="438"/>
      <c r="H18" s="442"/>
      <c r="I18" s="676"/>
      <c r="J18" s="439" t="s">
        <v>17</v>
      </c>
      <c r="K18" s="435" t="s">
        <v>89</v>
      </c>
      <c r="L18" s="464" t="str">
        <f t="shared" si="1"/>
        <v/>
      </c>
      <c r="M18" s="464">
        <f t="shared" si="2"/>
        <v>9</v>
      </c>
      <c r="N18" s="464">
        <f t="shared" si="3"/>
        <v>9</v>
      </c>
      <c r="O18" s="438"/>
      <c r="P18" s="440" t="s">
        <v>342</v>
      </c>
      <c r="Q18" s="441" t="s">
        <v>343</v>
      </c>
      <c r="R18" s="146" t="str">
        <f>L49</f>
        <v/>
      </c>
      <c r="S18" s="146">
        <f t="shared" ref="S18:T18" si="12">M49</f>
        <v>258</v>
      </c>
      <c r="T18" s="146">
        <f t="shared" si="12"/>
        <v>258</v>
      </c>
    </row>
    <row r="19" spans="1:20" ht="15">
      <c r="A19" s="442"/>
      <c r="B19" s="448" t="s">
        <v>582</v>
      </c>
      <c r="C19" s="446" t="s">
        <v>18</v>
      </c>
      <c r="D19" s="437"/>
      <c r="E19" s="149">
        <v>0</v>
      </c>
      <c r="F19" s="149">
        <v>0</v>
      </c>
      <c r="G19" s="438"/>
      <c r="H19" s="442"/>
      <c r="I19" s="676"/>
      <c r="J19" s="439" t="s">
        <v>18</v>
      </c>
      <c r="K19" s="435" t="s">
        <v>90</v>
      </c>
      <c r="L19" s="464" t="str">
        <f t="shared" si="1"/>
        <v/>
      </c>
      <c r="M19" s="464">
        <f t="shared" si="2"/>
        <v>0</v>
      </c>
      <c r="N19" s="464">
        <f t="shared" si="3"/>
        <v>0</v>
      </c>
      <c r="O19" s="438"/>
      <c r="P19" s="440" t="s">
        <v>344</v>
      </c>
      <c r="Q19" s="441" t="s">
        <v>345</v>
      </c>
      <c r="R19" s="146" t="str">
        <f>L38</f>
        <v/>
      </c>
      <c r="S19" s="146">
        <f t="shared" ref="S19:T20" si="13">M38</f>
        <v>6692</v>
      </c>
      <c r="T19" s="146">
        <f t="shared" si="13"/>
        <v>6692</v>
      </c>
    </row>
    <row r="20" spans="1:20" ht="15">
      <c r="A20" s="442"/>
      <c r="B20" s="448" t="s">
        <v>583</v>
      </c>
      <c r="C20" s="446" t="s">
        <v>19</v>
      </c>
      <c r="D20" s="437"/>
      <c r="E20" s="149">
        <v>0</v>
      </c>
      <c r="F20" s="149">
        <v>0</v>
      </c>
      <c r="G20" s="438"/>
      <c r="H20" s="442"/>
      <c r="I20" s="676"/>
      <c r="J20" s="439" t="s">
        <v>19</v>
      </c>
      <c r="K20" s="435" t="s">
        <v>141</v>
      </c>
      <c r="L20" s="464" t="str">
        <f t="shared" si="1"/>
        <v/>
      </c>
      <c r="M20" s="464">
        <f t="shared" si="2"/>
        <v>0</v>
      </c>
      <c r="N20" s="464">
        <f t="shared" si="3"/>
        <v>0</v>
      </c>
      <c r="O20" s="438"/>
      <c r="P20" s="440" t="s">
        <v>346</v>
      </c>
      <c r="Q20" s="441" t="s">
        <v>347</v>
      </c>
      <c r="R20" s="146" t="str">
        <f>L39</f>
        <v/>
      </c>
      <c r="S20" s="146">
        <f t="shared" si="13"/>
        <v>630</v>
      </c>
      <c r="T20" s="146">
        <f t="shared" si="13"/>
        <v>630</v>
      </c>
    </row>
    <row r="21" spans="1:20" ht="15">
      <c r="A21" s="442"/>
      <c r="B21" s="435" t="s">
        <v>143</v>
      </c>
      <c r="C21" s="446" t="s">
        <v>142</v>
      </c>
      <c r="D21" s="437"/>
      <c r="E21" s="149">
        <v>0</v>
      </c>
      <c r="F21" s="149">
        <v>0</v>
      </c>
      <c r="G21" s="438"/>
      <c r="H21" s="442"/>
      <c r="I21" s="676"/>
      <c r="J21" s="439" t="s">
        <v>142</v>
      </c>
      <c r="K21" s="435" t="s">
        <v>143</v>
      </c>
      <c r="L21" s="464" t="str">
        <f t="shared" si="1"/>
        <v/>
      </c>
      <c r="M21" s="464">
        <f t="shared" si="2"/>
        <v>0</v>
      </c>
      <c r="N21" s="464">
        <f t="shared" si="3"/>
        <v>0</v>
      </c>
      <c r="O21" s="438"/>
      <c r="P21" s="440" t="s">
        <v>348</v>
      </c>
      <c r="Q21" s="441" t="s">
        <v>349</v>
      </c>
      <c r="R21" s="146" t="str">
        <f>L76</f>
        <v/>
      </c>
      <c r="S21" s="146">
        <f t="shared" ref="S21:T21" si="14">M76</f>
        <v>430</v>
      </c>
      <c r="T21" s="146">
        <f t="shared" si="14"/>
        <v>430</v>
      </c>
    </row>
    <row r="22" spans="1:20" ht="15">
      <c r="A22" s="442"/>
      <c r="B22" s="165" t="s">
        <v>584</v>
      </c>
      <c r="C22" s="439" t="s">
        <v>20</v>
      </c>
      <c r="D22" s="437"/>
      <c r="E22" s="149">
        <v>296</v>
      </c>
      <c r="F22" s="149">
        <v>296</v>
      </c>
      <c r="G22" s="438"/>
      <c r="H22" s="442"/>
      <c r="I22" s="676"/>
      <c r="J22" s="439" t="s">
        <v>20</v>
      </c>
      <c r="K22" s="435" t="s">
        <v>91</v>
      </c>
      <c r="L22" s="464" t="str">
        <f>IF(ISNUMBER(D22),D22,"")</f>
        <v/>
      </c>
      <c r="M22" s="464">
        <f t="shared" si="2"/>
        <v>296</v>
      </c>
      <c r="N22" s="464">
        <f t="shared" si="3"/>
        <v>296</v>
      </c>
      <c r="O22" s="438"/>
      <c r="P22" s="440" t="s">
        <v>350</v>
      </c>
      <c r="Q22" s="441" t="s">
        <v>351</v>
      </c>
      <c r="R22" s="146" t="str">
        <f>IF(AND(L34="",L35="",L37="",L79=""),"",SUM(L34:L35,L37,L79))</f>
        <v/>
      </c>
      <c r="S22" s="146">
        <f>IF(AND(M34="",M35="",M37="",M79=""),"",SUM(M34:M35,M37,M79))</f>
        <v>999</v>
      </c>
      <c r="T22" s="146">
        <f>IF(AND(N34="",N35="",N37="",N79=""),"",SUM(N34:N35,N37,N79))</f>
        <v>999</v>
      </c>
    </row>
    <row r="23" spans="1:20" ht="15" customHeight="1">
      <c r="A23" s="442"/>
      <c r="B23" s="448" t="s">
        <v>586</v>
      </c>
      <c r="C23" s="446" t="s">
        <v>22</v>
      </c>
      <c r="D23" s="437"/>
      <c r="E23" s="149">
        <v>62</v>
      </c>
      <c r="F23" s="149">
        <v>62</v>
      </c>
      <c r="G23" s="433"/>
      <c r="H23" s="442"/>
      <c r="I23" s="676"/>
      <c r="J23" s="439" t="s">
        <v>21</v>
      </c>
      <c r="K23" s="435" t="s">
        <v>144</v>
      </c>
      <c r="L23" s="465"/>
      <c r="M23" s="465"/>
      <c r="N23" s="465"/>
      <c r="O23" s="433"/>
      <c r="P23" s="440" t="s">
        <v>352</v>
      </c>
      <c r="Q23" s="441" t="s">
        <v>353</v>
      </c>
      <c r="R23" s="146" t="str">
        <f>L77</f>
        <v/>
      </c>
      <c r="S23" s="146">
        <f t="shared" ref="S23:T23" si="15">M77</f>
        <v>185</v>
      </c>
      <c r="T23" s="146">
        <f t="shared" si="15"/>
        <v>185</v>
      </c>
    </row>
    <row r="24" spans="1:20" ht="15">
      <c r="A24" s="442"/>
      <c r="B24" s="448" t="s">
        <v>716</v>
      </c>
      <c r="C24" s="446" t="s">
        <v>23</v>
      </c>
      <c r="D24" s="437"/>
      <c r="E24" s="149">
        <v>3701</v>
      </c>
      <c r="F24" s="149">
        <v>3701</v>
      </c>
      <c r="G24" s="438"/>
      <c r="H24" s="442"/>
      <c r="I24" s="676"/>
      <c r="J24" s="439" t="s">
        <v>22</v>
      </c>
      <c r="K24" s="435" t="s">
        <v>92</v>
      </c>
      <c r="L24" s="464" t="str">
        <f>IF(ISNUMBER(D23),D23,"")</f>
        <v/>
      </c>
      <c r="M24" s="464">
        <f t="shared" ref="M24:N24" si="16">IF(ISNUMBER(E23),E23,"")</f>
        <v>62</v>
      </c>
      <c r="N24" s="464">
        <f t="shared" si="16"/>
        <v>62</v>
      </c>
      <c r="O24" s="438"/>
      <c r="P24" s="440" t="s">
        <v>354</v>
      </c>
      <c r="Q24" s="441" t="s">
        <v>355</v>
      </c>
      <c r="R24" s="146" t="str">
        <f>L8</f>
        <v/>
      </c>
      <c r="S24" s="146">
        <f t="shared" ref="S24:T24" si="17">M8</f>
        <v>2181</v>
      </c>
      <c r="T24" s="146">
        <f t="shared" si="17"/>
        <v>2181</v>
      </c>
    </row>
    <row r="25" spans="1:20" ht="15">
      <c r="A25" s="442"/>
      <c r="B25" s="448" t="s">
        <v>588</v>
      </c>
      <c r="C25" s="446" t="s">
        <v>24</v>
      </c>
      <c r="D25" s="437"/>
      <c r="E25" s="149">
        <v>231</v>
      </c>
      <c r="F25" s="149">
        <v>231</v>
      </c>
      <c r="G25" s="438"/>
      <c r="H25" s="442"/>
      <c r="I25" s="676"/>
      <c r="J25" s="439" t="s">
        <v>23</v>
      </c>
      <c r="K25" s="435" t="s">
        <v>93</v>
      </c>
      <c r="L25" s="464" t="str">
        <f t="shared" ref="L25:L51" si="18">IF(ISNUMBER(D24),D24,"")</f>
        <v/>
      </c>
      <c r="M25" s="464">
        <f t="shared" ref="M25:M51" si="19">IF(ISNUMBER(E24),E24,"")</f>
        <v>3701</v>
      </c>
      <c r="N25" s="464">
        <f t="shared" ref="N25:N51" si="20">IF(ISNUMBER(F24),F24,"")</f>
        <v>3701</v>
      </c>
      <c r="O25" s="438"/>
      <c r="P25" s="440" t="s">
        <v>356</v>
      </c>
      <c r="Q25" s="441" t="s">
        <v>357</v>
      </c>
      <c r="R25" s="146" t="str">
        <f>IF(AND(L67="",L68="",L70="",L72=""),"",SUM(L67:L68,L70,L72))</f>
        <v/>
      </c>
      <c r="S25" s="146">
        <f>IF(AND(M67="",M68="",M70="",M72=""),"",SUM(M67:M68,M70,M72))</f>
        <v>109569</v>
      </c>
      <c r="T25" s="146">
        <f>IF(AND(N67="",N68="",N70="",N72=""),"",SUM(N67:N68,N70,N72))</f>
        <v>109569</v>
      </c>
    </row>
    <row r="26" spans="1:20" ht="15">
      <c r="A26" s="442"/>
      <c r="B26" s="448" t="s">
        <v>589</v>
      </c>
      <c r="C26" s="446" t="s">
        <v>25</v>
      </c>
      <c r="D26" s="437"/>
      <c r="E26" s="149">
        <v>0</v>
      </c>
      <c r="F26" s="149">
        <v>0</v>
      </c>
      <c r="G26" s="438"/>
      <c r="H26" s="442"/>
      <c r="I26" s="676"/>
      <c r="J26" s="439" t="s">
        <v>24</v>
      </c>
      <c r="K26" s="435" t="s">
        <v>94</v>
      </c>
      <c r="L26" s="464" t="str">
        <f t="shared" si="18"/>
        <v/>
      </c>
      <c r="M26" s="464">
        <f t="shared" si="19"/>
        <v>231</v>
      </c>
      <c r="N26" s="464">
        <f t="shared" si="20"/>
        <v>231</v>
      </c>
      <c r="O26" s="438"/>
      <c r="P26" s="66"/>
      <c r="Q26" s="67" t="s">
        <v>412</v>
      </c>
      <c r="R26" s="138"/>
      <c r="S26" s="138"/>
      <c r="T26" s="139"/>
    </row>
    <row r="27" spans="1:20" ht="15">
      <c r="A27" s="442"/>
      <c r="B27" s="435" t="s">
        <v>147</v>
      </c>
      <c r="C27" s="436" t="s">
        <v>146</v>
      </c>
      <c r="D27" s="437"/>
      <c r="E27" s="149">
        <v>0</v>
      </c>
      <c r="F27" s="149">
        <v>0</v>
      </c>
      <c r="G27" s="438"/>
      <c r="H27" s="442"/>
      <c r="I27" s="676"/>
      <c r="J27" s="439" t="s">
        <v>25</v>
      </c>
      <c r="K27" s="435" t="s">
        <v>145</v>
      </c>
      <c r="L27" s="464" t="str">
        <f t="shared" si="18"/>
        <v/>
      </c>
      <c r="M27" s="464">
        <f t="shared" si="19"/>
        <v>0</v>
      </c>
      <c r="N27" s="464">
        <f t="shared" si="20"/>
        <v>0</v>
      </c>
      <c r="O27" s="438"/>
      <c r="P27" s="440" t="s">
        <v>358</v>
      </c>
      <c r="Q27" s="449" t="s">
        <v>84</v>
      </c>
      <c r="R27" s="145" t="str">
        <f>L13</f>
        <v/>
      </c>
      <c r="S27" s="145">
        <f t="shared" ref="S27:T27" si="21">M13</f>
        <v>47.5</v>
      </c>
      <c r="T27" s="145">
        <f t="shared" si="21"/>
        <v>47.5</v>
      </c>
    </row>
    <row r="28" spans="1:20" ht="15">
      <c r="A28" s="442"/>
      <c r="B28" s="435" t="s">
        <v>149</v>
      </c>
      <c r="C28" s="436" t="s">
        <v>148</v>
      </c>
      <c r="D28" s="437"/>
      <c r="E28" s="149">
        <v>0</v>
      </c>
      <c r="F28" s="149">
        <v>0</v>
      </c>
      <c r="G28" s="438"/>
      <c r="H28" s="442"/>
      <c r="I28" s="676"/>
      <c r="J28" s="439" t="s">
        <v>146</v>
      </c>
      <c r="K28" s="435" t="s">
        <v>147</v>
      </c>
      <c r="L28" s="464" t="str">
        <f t="shared" si="18"/>
        <v/>
      </c>
      <c r="M28" s="464">
        <f t="shared" si="19"/>
        <v>0</v>
      </c>
      <c r="N28" s="464">
        <f t="shared" si="20"/>
        <v>0</v>
      </c>
      <c r="O28" s="438"/>
      <c r="P28" s="440" t="s">
        <v>359</v>
      </c>
      <c r="Q28" s="449" t="s">
        <v>90</v>
      </c>
      <c r="R28" s="145" t="str">
        <f>L19</f>
        <v/>
      </c>
      <c r="S28" s="145">
        <f t="shared" ref="S28:T28" si="22">M19</f>
        <v>0</v>
      </c>
      <c r="T28" s="145">
        <f t="shared" si="22"/>
        <v>0</v>
      </c>
    </row>
    <row r="29" spans="1:20" ht="15">
      <c r="A29" s="442"/>
      <c r="B29" s="340" t="s">
        <v>717</v>
      </c>
      <c r="C29" s="446" t="s">
        <v>26</v>
      </c>
      <c r="D29" s="437"/>
      <c r="E29" s="149">
        <v>0</v>
      </c>
      <c r="F29" s="149">
        <v>0</v>
      </c>
      <c r="G29" s="438"/>
      <c r="H29" s="442"/>
      <c r="I29" s="676"/>
      <c r="J29" s="439" t="s">
        <v>148</v>
      </c>
      <c r="K29" s="435" t="s">
        <v>149</v>
      </c>
      <c r="L29" s="464" t="str">
        <f t="shared" si="18"/>
        <v/>
      </c>
      <c r="M29" s="464">
        <f t="shared" si="19"/>
        <v>0</v>
      </c>
      <c r="N29" s="464">
        <f t="shared" si="20"/>
        <v>0</v>
      </c>
      <c r="O29" s="438"/>
      <c r="P29" s="440" t="s">
        <v>360</v>
      </c>
      <c r="Q29" s="449" t="s">
        <v>361</v>
      </c>
      <c r="R29" s="145" t="str">
        <f>L17</f>
        <v/>
      </c>
      <c r="S29" s="145">
        <f t="shared" ref="S29:T29" si="23">M17</f>
        <v>578</v>
      </c>
      <c r="T29" s="145">
        <f t="shared" si="23"/>
        <v>578</v>
      </c>
    </row>
    <row r="30" spans="1:20" ht="15">
      <c r="A30" s="442"/>
      <c r="B30" s="340" t="s">
        <v>718</v>
      </c>
      <c r="C30" s="446" t="s">
        <v>27</v>
      </c>
      <c r="D30" s="437"/>
      <c r="E30" s="149">
        <v>20402</v>
      </c>
      <c r="F30" s="149">
        <v>20402</v>
      </c>
      <c r="G30" s="438"/>
      <c r="H30" s="442"/>
      <c r="I30" s="676"/>
      <c r="J30" s="439" t="s">
        <v>26</v>
      </c>
      <c r="K30" s="435" t="s">
        <v>150</v>
      </c>
      <c r="L30" s="464" t="str">
        <f t="shared" si="18"/>
        <v/>
      </c>
      <c r="M30" s="464">
        <f t="shared" si="19"/>
        <v>0</v>
      </c>
      <c r="N30" s="464">
        <f t="shared" si="20"/>
        <v>0</v>
      </c>
      <c r="O30" s="438"/>
      <c r="P30" s="440" t="s">
        <v>362</v>
      </c>
      <c r="Q30" s="449" t="s">
        <v>91</v>
      </c>
      <c r="R30" s="145" t="str">
        <f>L22</f>
        <v/>
      </c>
      <c r="S30" s="145">
        <f t="shared" ref="S30:T30" si="24">M22</f>
        <v>296</v>
      </c>
      <c r="T30" s="145">
        <f t="shared" si="24"/>
        <v>296</v>
      </c>
    </row>
    <row r="31" spans="1:20" ht="15">
      <c r="A31" s="442"/>
      <c r="B31" s="340" t="s">
        <v>594</v>
      </c>
      <c r="C31" s="446" t="s">
        <v>28</v>
      </c>
      <c r="D31" s="437"/>
      <c r="E31" s="149">
        <v>1</v>
      </c>
      <c r="F31" s="149">
        <v>1</v>
      </c>
      <c r="G31" s="438"/>
      <c r="H31" s="442"/>
      <c r="I31" s="676"/>
      <c r="J31" s="439" t="s">
        <v>27</v>
      </c>
      <c r="K31" s="435" t="s">
        <v>95</v>
      </c>
      <c r="L31" s="464" t="str">
        <f t="shared" si="18"/>
        <v/>
      </c>
      <c r="M31" s="464">
        <f t="shared" si="19"/>
        <v>20402</v>
      </c>
      <c r="N31" s="464">
        <f t="shared" si="20"/>
        <v>20402</v>
      </c>
      <c r="O31" s="438"/>
      <c r="P31" s="440" t="s">
        <v>363</v>
      </c>
      <c r="Q31" s="449" t="s">
        <v>94</v>
      </c>
      <c r="R31" s="145" t="str">
        <f>L26</f>
        <v/>
      </c>
      <c r="S31" s="145">
        <f t="shared" ref="S31:T31" si="25">M26</f>
        <v>231</v>
      </c>
      <c r="T31" s="145">
        <f t="shared" si="25"/>
        <v>231</v>
      </c>
    </row>
    <row r="32" spans="1:20" ht="15">
      <c r="A32" s="442"/>
      <c r="B32" s="435" t="s">
        <v>97</v>
      </c>
      <c r="C32" s="446" t="s">
        <v>29</v>
      </c>
      <c r="D32" s="437"/>
      <c r="E32" s="149">
        <v>171</v>
      </c>
      <c r="F32" s="149">
        <v>171</v>
      </c>
      <c r="G32" s="438"/>
      <c r="H32" s="442"/>
      <c r="I32" s="676"/>
      <c r="J32" s="439" t="s">
        <v>28</v>
      </c>
      <c r="K32" s="435" t="s">
        <v>96</v>
      </c>
      <c r="L32" s="464" t="str">
        <f t="shared" si="18"/>
        <v/>
      </c>
      <c r="M32" s="464">
        <f t="shared" si="19"/>
        <v>1</v>
      </c>
      <c r="N32" s="464">
        <f t="shared" si="20"/>
        <v>1</v>
      </c>
      <c r="O32" s="438"/>
      <c r="P32" s="440" t="s">
        <v>364</v>
      </c>
      <c r="Q32" s="449" t="s">
        <v>87</v>
      </c>
      <c r="R32" s="145" t="str">
        <f>L16</f>
        <v/>
      </c>
      <c r="S32" s="145">
        <f t="shared" ref="S32:T32" si="26">M16</f>
        <v>414</v>
      </c>
      <c r="T32" s="145">
        <f t="shared" si="26"/>
        <v>414</v>
      </c>
    </row>
    <row r="33" spans="1:20" ht="15">
      <c r="A33" s="442"/>
      <c r="B33" s="435" t="s">
        <v>98</v>
      </c>
      <c r="C33" s="436" t="s">
        <v>99</v>
      </c>
      <c r="D33" s="437"/>
      <c r="E33" s="149">
        <v>0</v>
      </c>
      <c r="F33" s="149">
        <v>0</v>
      </c>
      <c r="G33" s="438"/>
      <c r="H33" s="442"/>
      <c r="I33" s="676"/>
      <c r="J33" s="439" t="s">
        <v>29</v>
      </c>
      <c r="K33" s="435" t="s">
        <v>97</v>
      </c>
      <c r="L33" s="464" t="str">
        <f t="shared" si="18"/>
        <v/>
      </c>
      <c r="M33" s="464">
        <f t="shared" si="19"/>
        <v>171</v>
      </c>
      <c r="N33" s="464">
        <f t="shared" si="20"/>
        <v>171</v>
      </c>
      <c r="O33" s="438"/>
      <c r="P33" s="440" t="s">
        <v>365</v>
      </c>
      <c r="Q33" s="449" t="s">
        <v>145</v>
      </c>
      <c r="R33" s="145" t="str">
        <f>L27</f>
        <v/>
      </c>
      <c r="S33" s="145">
        <f t="shared" ref="S33:T33" si="27">M27</f>
        <v>0</v>
      </c>
      <c r="T33" s="145">
        <f t="shared" si="27"/>
        <v>0</v>
      </c>
    </row>
    <row r="34" spans="1:20" ht="15">
      <c r="A34" s="442"/>
      <c r="B34" s="435" t="s">
        <v>100</v>
      </c>
      <c r="C34" s="436" t="s">
        <v>101</v>
      </c>
      <c r="D34" s="437"/>
      <c r="E34" s="149">
        <v>67</v>
      </c>
      <c r="F34" s="149">
        <v>67</v>
      </c>
      <c r="G34" s="438"/>
      <c r="H34" s="442"/>
      <c r="I34" s="676"/>
      <c r="J34" s="439" t="s">
        <v>99</v>
      </c>
      <c r="K34" s="435" t="s">
        <v>98</v>
      </c>
      <c r="L34" s="464" t="str">
        <f t="shared" si="18"/>
        <v/>
      </c>
      <c r="M34" s="464">
        <f t="shared" si="19"/>
        <v>0</v>
      </c>
      <c r="N34" s="464">
        <f t="shared" si="20"/>
        <v>0</v>
      </c>
      <c r="O34" s="438"/>
      <c r="P34" s="440" t="s">
        <v>366</v>
      </c>
      <c r="Q34" s="449" t="s">
        <v>89</v>
      </c>
      <c r="R34" s="145" t="str">
        <f>L18</f>
        <v/>
      </c>
      <c r="S34" s="145">
        <f t="shared" ref="S34:T34" si="28">M18</f>
        <v>9</v>
      </c>
      <c r="T34" s="145">
        <f t="shared" si="28"/>
        <v>9</v>
      </c>
    </row>
    <row r="35" spans="1:20" ht="15">
      <c r="A35" s="443"/>
      <c r="B35" s="435" t="s">
        <v>719</v>
      </c>
      <c r="C35" s="436" t="s">
        <v>30</v>
      </c>
      <c r="D35" s="437"/>
      <c r="E35" s="149">
        <v>214</v>
      </c>
      <c r="F35" s="149">
        <v>214</v>
      </c>
      <c r="G35" s="438"/>
      <c r="H35" s="442"/>
      <c r="I35" s="676"/>
      <c r="J35" s="439" t="s">
        <v>101</v>
      </c>
      <c r="K35" s="435" t="s">
        <v>100</v>
      </c>
      <c r="L35" s="464" t="str">
        <f t="shared" si="18"/>
        <v/>
      </c>
      <c r="M35" s="464">
        <f t="shared" si="19"/>
        <v>67</v>
      </c>
      <c r="N35" s="464">
        <f t="shared" si="20"/>
        <v>67</v>
      </c>
      <c r="O35" s="438"/>
      <c r="P35" s="440" t="s">
        <v>367</v>
      </c>
      <c r="Q35" s="449" t="s">
        <v>141</v>
      </c>
      <c r="R35" s="145" t="str">
        <f>L20</f>
        <v/>
      </c>
      <c r="S35" s="145">
        <f t="shared" ref="S35:T35" si="29">M20</f>
        <v>0</v>
      </c>
      <c r="T35" s="145">
        <f t="shared" si="29"/>
        <v>0</v>
      </c>
    </row>
    <row r="36" spans="1:20" ht="15">
      <c r="A36" s="444" t="s">
        <v>31</v>
      </c>
      <c r="B36" s="435" t="s">
        <v>102</v>
      </c>
      <c r="C36" s="436" t="s">
        <v>33</v>
      </c>
      <c r="D36" s="437"/>
      <c r="E36" s="149">
        <v>24</v>
      </c>
      <c r="F36" s="149">
        <v>24</v>
      </c>
      <c r="G36" s="438"/>
      <c r="H36" s="443"/>
      <c r="I36" s="670"/>
      <c r="J36" s="439" t="s">
        <v>30</v>
      </c>
      <c r="K36" s="435" t="s">
        <v>151</v>
      </c>
      <c r="L36" s="464" t="str">
        <f t="shared" si="18"/>
        <v/>
      </c>
      <c r="M36" s="464">
        <f t="shared" si="19"/>
        <v>214</v>
      </c>
      <c r="N36" s="464">
        <f t="shared" si="20"/>
        <v>214</v>
      </c>
      <c r="O36" s="438"/>
      <c r="P36" s="440" t="s">
        <v>368</v>
      </c>
      <c r="Q36" s="449" t="s">
        <v>147</v>
      </c>
      <c r="R36" s="145" t="str">
        <f>L28</f>
        <v/>
      </c>
      <c r="S36" s="145">
        <f t="shared" ref="S36:T36" si="30">M28</f>
        <v>0</v>
      </c>
      <c r="T36" s="145">
        <f t="shared" si="30"/>
        <v>0</v>
      </c>
    </row>
    <row r="37" spans="1:20" ht="15">
      <c r="A37" s="434" t="s">
        <v>34</v>
      </c>
      <c r="B37" s="435" t="s">
        <v>103</v>
      </c>
      <c r="C37" s="436" t="s">
        <v>35</v>
      </c>
      <c r="D37" s="437"/>
      <c r="E37" s="149">
        <v>6692</v>
      </c>
      <c r="F37" s="149">
        <v>6692</v>
      </c>
      <c r="G37" s="438"/>
      <c r="H37" s="444" t="s">
        <v>31</v>
      </c>
      <c r="I37" s="445" t="s">
        <v>32</v>
      </c>
      <c r="J37" s="439" t="s">
        <v>33</v>
      </c>
      <c r="K37" s="435" t="s">
        <v>102</v>
      </c>
      <c r="L37" s="464" t="str">
        <f t="shared" si="18"/>
        <v/>
      </c>
      <c r="M37" s="464">
        <f t="shared" si="19"/>
        <v>24</v>
      </c>
      <c r="N37" s="464">
        <f t="shared" si="20"/>
        <v>24</v>
      </c>
      <c r="O37" s="438"/>
      <c r="P37" s="440" t="s">
        <v>369</v>
      </c>
      <c r="Q37" s="449" t="s">
        <v>86</v>
      </c>
      <c r="R37" s="145" t="str">
        <f>L15</f>
        <v/>
      </c>
      <c r="S37" s="145">
        <f t="shared" ref="S37:T37" si="31">M15</f>
        <v>208</v>
      </c>
      <c r="T37" s="145">
        <f t="shared" si="31"/>
        <v>208</v>
      </c>
    </row>
    <row r="38" spans="1:20" ht="15">
      <c r="A38" s="443"/>
      <c r="B38" s="435" t="s">
        <v>104</v>
      </c>
      <c r="C38" s="436" t="s">
        <v>105</v>
      </c>
      <c r="D38" s="437"/>
      <c r="E38" s="149">
        <v>630</v>
      </c>
      <c r="F38" s="149">
        <v>630</v>
      </c>
      <c r="G38" s="438"/>
      <c r="H38" s="434" t="s">
        <v>34</v>
      </c>
      <c r="I38" s="669" t="s">
        <v>152</v>
      </c>
      <c r="J38" s="439" t="s">
        <v>35</v>
      </c>
      <c r="K38" s="435" t="s">
        <v>103</v>
      </c>
      <c r="L38" s="464" t="str">
        <f t="shared" si="18"/>
        <v/>
      </c>
      <c r="M38" s="464">
        <f t="shared" si="19"/>
        <v>6692</v>
      </c>
      <c r="N38" s="464">
        <f t="shared" si="20"/>
        <v>6692</v>
      </c>
      <c r="O38" s="438"/>
      <c r="P38" s="440" t="s">
        <v>370</v>
      </c>
      <c r="Q38" s="449" t="s">
        <v>143</v>
      </c>
      <c r="R38" s="145" t="str">
        <f>L21</f>
        <v/>
      </c>
      <c r="S38" s="145">
        <f t="shared" ref="S38:T38" si="32">M21</f>
        <v>0</v>
      </c>
      <c r="T38" s="145">
        <f t="shared" si="32"/>
        <v>0</v>
      </c>
    </row>
    <row r="39" spans="1:20" ht="15">
      <c r="A39" s="434" t="s">
        <v>37</v>
      </c>
      <c r="B39" s="435" t="s">
        <v>106</v>
      </c>
      <c r="C39" s="436" t="s">
        <v>38</v>
      </c>
      <c r="D39" s="437"/>
      <c r="E39" s="149">
        <v>74</v>
      </c>
      <c r="F39" s="149">
        <v>74</v>
      </c>
      <c r="G39" s="438"/>
      <c r="H39" s="443"/>
      <c r="I39" s="670"/>
      <c r="J39" s="439" t="s">
        <v>105</v>
      </c>
      <c r="K39" s="435" t="s">
        <v>104</v>
      </c>
      <c r="L39" s="464" t="str">
        <f t="shared" si="18"/>
        <v/>
      </c>
      <c r="M39" s="464">
        <f t="shared" si="19"/>
        <v>630</v>
      </c>
      <c r="N39" s="464">
        <f t="shared" si="20"/>
        <v>630</v>
      </c>
      <c r="O39" s="438"/>
      <c r="P39" s="440" t="s">
        <v>371</v>
      </c>
      <c r="Q39" s="449" t="s">
        <v>93</v>
      </c>
      <c r="R39" s="145" t="str">
        <f>L25</f>
        <v/>
      </c>
      <c r="S39" s="145">
        <f t="shared" ref="S39:T39" si="33">M25</f>
        <v>3701</v>
      </c>
      <c r="T39" s="145">
        <f t="shared" si="33"/>
        <v>3701</v>
      </c>
    </row>
    <row r="40" spans="1:20" ht="15">
      <c r="A40" s="434"/>
      <c r="B40" s="435" t="s">
        <v>720</v>
      </c>
      <c r="C40" s="402" t="s">
        <v>39</v>
      </c>
      <c r="D40" s="437"/>
      <c r="E40" s="149">
        <v>1060</v>
      </c>
      <c r="F40" s="149">
        <v>1060</v>
      </c>
      <c r="G40" s="438"/>
      <c r="H40" s="434" t="s">
        <v>37</v>
      </c>
      <c r="I40" s="669" t="s">
        <v>153</v>
      </c>
      <c r="J40" s="439" t="s">
        <v>38</v>
      </c>
      <c r="K40" s="435" t="s">
        <v>106</v>
      </c>
      <c r="L40" s="464" t="str">
        <f t="shared" si="18"/>
        <v/>
      </c>
      <c r="M40" s="464">
        <f t="shared" si="19"/>
        <v>74</v>
      </c>
      <c r="N40" s="464">
        <f t="shared" si="20"/>
        <v>74</v>
      </c>
      <c r="O40" s="438"/>
      <c r="P40" s="440" t="s">
        <v>372</v>
      </c>
      <c r="Q40" s="449" t="s">
        <v>85</v>
      </c>
      <c r="R40" s="145" t="str">
        <f>L14</f>
        <v/>
      </c>
      <c r="S40" s="145">
        <f t="shared" ref="S40:T40" si="34">M14</f>
        <v>123</v>
      </c>
      <c r="T40" s="145">
        <f t="shared" si="34"/>
        <v>123</v>
      </c>
    </row>
    <row r="41" spans="1:20" ht="15">
      <c r="A41" s="442"/>
      <c r="B41" s="435" t="s">
        <v>108</v>
      </c>
      <c r="C41" s="436" t="s">
        <v>40</v>
      </c>
      <c r="D41" s="437"/>
      <c r="E41" s="149">
        <v>73</v>
      </c>
      <c r="F41" s="149">
        <v>73</v>
      </c>
      <c r="G41" s="438"/>
      <c r="H41" s="442"/>
      <c r="I41" s="676"/>
      <c r="J41" s="439" t="s">
        <v>39</v>
      </c>
      <c r="K41" s="435" t="s">
        <v>107</v>
      </c>
      <c r="L41" s="464" t="str">
        <f t="shared" si="18"/>
        <v/>
      </c>
      <c r="M41" s="464">
        <f t="shared" si="19"/>
        <v>1060</v>
      </c>
      <c r="N41" s="464">
        <f t="shared" si="20"/>
        <v>1060</v>
      </c>
      <c r="O41" s="438"/>
      <c r="P41" s="440" t="s">
        <v>373</v>
      </c>
      <c r="Q41" s="449" t="s">
        <v>374</v>
      </c>
      <c r="R41" s="145" t="str">
        <f>L10</f>
        <v/>
      </c>
      <c r="S41" s="145">
        <f t="shared" ref="S41:T43" si="35">M10</f>
        <v>270</v>
      </c>
      <c r="T41" s="145">
        <f t="shared" si="35"/>
        <v>270</v>
      </c>
    </row>
    <row r="42" spans="1:20" ht="15">
      <c r="A42" s="443"/>
      <c r="B42" s="435" t="s">
        <v>109</v>
      </c>
      <c r="C42" s="439" t="s">
        <v>41</v>
      </c>
      <c r="D42" s="437"/>
      <c r="E42" s="149">
        <v>6248</v>
      </c>
      <c r="F42" s="149">
        <v>6248</v>
      </c>
      <c r="G42" s="438"/>
      <c r="H42" s="442"/>
      <c r="I42" s="676"/>
      <c r="J42" s="439" t="s">
        <v>40</v>
      </c>
      <c r="K42" s="435" t="s">
        <v>108</v>
      </c>
      <c r="L42" s="464" t="str">
        <f t="shared" si="18"/>
        <v/>
      </c>
      <c r="M42" s="464">
        <f t="shared" si="19"/>
        <v>73</v>
      </c>
      <c r="N42" s="464">
        <f t="shared" si="20"/>
        <v>73</v>
      </c>
      <c r="O42" s="438"/>
      <c r="P42" s="440" t="s">
        <v>375</v>
      </c>
      <c r="Q42" s="449" t="s">
        <v>82</v>
      </c>
      <c r="R42" s="146" t="str">
        <f>L11</f>
        <v/>
      </c>
      <c r="S42" s="146">
        <f t="shared" si="35"/>
        <v>6570</v>
      </c>
      <c r="T42" s="146">
        <f t="shared" si="35"/>
        <v>6570</v>
      </c>
    </row>
    <row r="43" spans="1:20" ht="15">
      <c r="A43" s="434" t="s">
        <v>42</v>
      </c>
      <c r="B43" s="435" t="s">
        <v>110</v>
      </c>
      <c r="C43" s="402" t="s">
        <v>43</v>
      </c>
      <c r="D43" s="437"/>
      <c r="E43" s="149">
        <v>1000</v>
      </c>
      <c r="F43" s="149">
        <v>1000</v>
      </c>
      <c r="G43" s="438"/>
      <c r="H43" s="443"/>
      <c r="I43" s="670"/>
      <c r="J43" s="439" t="s">
        <v>41</v>
      </c>
      <c r="K43" s="435" t="s">
        <v>109</v>
      </c>
      <c r="L43" s="464" t="str">
        <f t="shared" si="18"/>
        <v/>
      </c>
      <c r="M43" s="464">
        <f t="shared" si="19"/>
        <v>6248</v>
      </c>
      <c r="N43" s="464">
        <f t="shared" si="20"/>
        <v>6248</v>
      </c>
      <c r="O43" s="438"/>
      <c r="P43" s="440" t="s">
        <v>376</v>
      </c>
      <c r="Q43" s="449" t="s">
        <v>83</v>
      </c>
      <c r="R43" s="146" t="str">
        <f>L12</f>
        <v/>
      </c>
      <c r="S43" s="146">
        <f t="shared" si="35"/>
        <v>83749</v>
      </c>
      <c r="T43" s="146">
        <f t="shared" si="35"/>
        <v>83749</v>
      </c>
    </row>
    <row r="44" spans="1:20" ht="15">
      <c r="A44" s="442"/>
      <c r="B44" s="435" t="s">
        <v>111</v>
      </c>
      <c r="C44" s="436" t="s">
        <v>44</v>
      </c>
      <c r="D44" s="437"/>
      <c r="E44" s="149">
        <v>28</v>
      </c>
      <c r="F44" s="149">
        <v>28</v>
      </c>
      <c r="G44" s="438"/>
      <c r="H44" s="434" t="s">
        <v>42</v>
      </c>
      <c r="I44" s="669" t="s">
        <v>154</v>
      </c>
      <c r="J44" s="439" t="s">
        <v>43</v>
      </c>
      <c r="K44" s="435" t="s">
        <v>110</v>
      </c>
      <c r="L44" s="464" t="str">
        <f t="shared" si="18"/>
        <v/>
      </c>
      <c r="M44" s="464">
        <f t="shared" si="19"/>
        <v>1000</v>
      </c>
      <c r="N44" s="464">
        <f t="shared" si="20"/>
        <v>1000</v>
      </c>
      <c r="O44" s="438"/>
      <c r="P44" s="440" t="s">
        <v>377</v>
      </c>
      <c r="Q44" s="449" t="s">
        <v>378</v>
      </c>
      <c r="R44" s="146" t="str">
        <f>L71</f>
        <v/>
      </c>
      <c r="S44" s="146">
        <f t="shared" ref="S44:T44" si="36">M71</f>
        <v>58240</v>
      </c>
      <c r="T44" s="146">
        <f t="shared" si="36"/>
        <v>58240</v>
      </c>
    </row>
    <row r="45" spans="1:20" ht="15">
      <c r="A45" s="442"/>
      <c r="B45" s="435" t="s">
        <v>155</v>
      </c>
      <c r="C45" s="436" t="s">
        <v>45</v>
      </c>
      <c r="D45" s="437"/>
      <c r="E45" s="149">
        <v>122</v>
      </c>
      <c r="F45" s="149">
        <v>122</v>
      </c>
      <c r="G45" s="438"/>
      <c r="H45" s="442"/>
      <c r="I45" s="676"/>
      <c r="J45" s="439" t="s">
        <v>44</v>
      </c>
      <c r="K45" s="435" t="s">
        <v>111</v>
      </c>
      <c r="L45" s="464" t="str">
        <f t="shared" si="18"/>
        <v/>
      </c>
      <c r="M45" s="464">
        <f t="shared" si="19"/>
        <v>28</v>
      </c>
      <c r="N45" s="464">
        <f t="shared" si="20"/>
        <v>28</v>
      </c>
      <c r="O45" s="438"/>
      <c r="P45" s="440" t="s">
        <v>379</v>
      </c>
      <c r="Q45" s="449" t="s">
        <v>176</v>
      </c>
      <c r="R45" s="146" t="str">
        <f>L45</f>
        <v/>
      </c>
      <c r="S45" s="146">
        <f t="shared" ref="S45:T45" si="37">M45</f>
        <v>28</v>
      </c>
      <c r="T45" s="146">
        <f t="shared" si="37"/>
        <v>28</v>
      </c>
    </row>
    <row r="46" spans="1:20" ht="15">
      <c r="A46" s="434" t="s">
        <v>46</v>
      </c>
      <c r="B46" s="435" t="s">
        <v>721</v>
      </c>
      <c r="C46" s="404" t="s">
        <v>47</v>
      </c>
      <c r="D46" s="437"/>
      <c r="E46" s="149">
        <v>43762</v>
      </c>
      <c r="F46" s="149">
        <v>43762</v>
      </c>
      <c r="G46" s="438"/>
      <c r="H46" s="443"/>
      <c r="I46" s="670"/>
      <c r="J46" s="439" t="s">
        <v>45</v>
      </c>
      <c r="K46" s="435" t="s">
        <v>155</v>
      </c>
      <c r="L46" s="464" t="str">
        <f t="shared" si="18"/>
        <v/>
      </c>
      <c r="M46" s="464">
        <f t="shared" si="19"/>
        <v>122</v>
      </c>
      <c r="N46" s="464">
        <f t="shared" si="20"/>
        <v>122</v>
      </c>
      <c r="O46" s="438"/>
      <c r="P46" s="440" t="s">
        <v>380</v>
      </c>
      <c r="Q46" s="449" t="s">
        <v>381</v>
      </c>
      <c r="R46" s="146" t="str">
        <f>L59</f>
        <v/>
      </c>
      <c r="S46" s="146">
        <f t="shared" ref="S46:T46" si="38">M59</f>
        <v>0</v>
      </c>
      <c r="T46" s="146">
        <f t="shared" si="38"/>
        <v>0</v>
      </c>
    </row>
    <row r="47" spans="1:20" ht="15">
      <c r="A47" s="442"/>
      <c r="B47" s="435" t="s">
        <v>722</v>
      </c>
      <c r="C47" s="436" t="s">
        <v>48</v>
      </c>
      <c r="D47" s="437"/>
      <c r="E47" s="149">
        <v>84700</v>
      </c>
      <c r="F47" s="149">
        <v>84700</v>
      </c>
      <c r="G47" s="438"/>
      <c r="H47" s="434" t="s">
        <v>46</v>
      </c>
      <c r="I47" s="669" t="s">
        <v>156</v>
      </c>
      <c r="J47" s="439" t="s">
        <v>47</v>
      </c>
      <c r="K47" s="435" t="s">
        <v>112</v>
      </c>
      <c r="L47" s="464" t="str">
        <f t="shared" si="18"/>
        <v/>
      </c>
      <c r="M47" s="464">
        <f t="shared" si="19"/>
        <v>43762</v>
      </c>
      <c r="N47" s="464">
        <f t="shared" si="20"/>
        <v>43762</v>
      </c>
      <c r="O47" s="438"/>
      <c r="P47" s="440" t="s">
        <v>382</v>
      </c>
      <c r="Q47" s="449" t="s">
        <v>383</v>
      </c>
      <c r="R47" s="146" t="str">
        <f>L55</f>
        <v/>
      </c>
      <c r="S47" s="146">
        <f t="shared" ref="S47:T47" si="39">M55</f>
        <v>454</v>
      </c>
      <c r="T47" s="146">
        <f t="shared" si="39"/>
        <v>454</v>
      </c>
    </row>
    <row r="48" spans="1:20" ht="15">
      <c r="A48" s="450"/>
      <c r="B48" s="435" t="s">
        <v>723</v>
      </c>
      <c r="C48" s="436" t="s">
        <v>49</v>
      </c>
      <c r="D48" s="437"/>
      <c r="E48" s="149">
        <v>258</v>
      </c>
      <c r="F48" s="149">
        <v>258</v>
      </c>
      <c r="G48" s="438"/>
      <c r="H48" s="442"/>
      <c r="I48" s="676"/>
      <c r="J48" s="439" t="s">
        <v>48</v>
      </c>
      <c r="K48" s="435" t="s">
        <v>157</v>
      </c>
      <c r="L48" s="464" t="str">
        <f t="shared" si="18"/>
        <v/>
      </c>
      <c r="M48" s="464">
        <f t="shared" si="19"/>
        <v>84700</v>
      </c>
      <c r="N48" s="464">
        <f t="shared" si="20"/>
        <v>84700</v>
      </c>
      <c r="O48" s="438"/>
      <c r="P48" s="440" t="s">
        <v>384</v>
      </c>
      <c r="Q48" s="449" t="s">
        <v>106</v>
      </c>
      <c r="R48" s="146" t="str">
        <f>L40</f>
        <v/>
      </c>
      <c r="S48" s="146">
        <f t="shared" ref="S48:T48" si="40">M40</f>
        <v>74</v>
      </c>
      <c r="T48" s="146">
        <f t="shared" si="40"/>
        <v>74</v>
      </c>
    </row>
    <row r="49" spans="1:20" ht="15">
      <c r="A49" s="451" t="s">
        <v>50</v>
      </c>
      <c r="B49" s="435" t="s">
        <v>113</v>
      </c>
      <c r="C49" s="436" t="s">
        <v>51</v>
      </c>
      <c r="D49" s="437"/>
      <c r="E49" s="149">
        <v>24837</v>
      </c>
      <c r="F49" s="149">
        <v>24837</v>
      </c>
      <c r="G49" s="438"/>
      <c r="H49" s="443"/>
      <c r="I49" s="670"/>
      <c r="J49" s="439" t="s">
        <v>49</v>
      </c>
      <c r="K49" s="435" t="s">
        <v>158</v>
      </c>
      <c r="L49" s="464" t="str">
        <f t="shared" si="18"/>
        <v/>
      </c>
      <c r="M49" s="464">
        <f t="shared" si="19"/>
        <v>258</v>
      </c>
      <c r="N49" s="464">
        <f t="shared" si="20"/>
        <v>258</v>
      </c>
      <c r="O49" s="438"/>
      <c r="P49" s="440" t="s">
        <v>385</v>
      </c>
      <c r="Q49" s="449" t="s">
        <v>108</v>
      </c>
      <c r="R49" s="146" t="str">
        <f>L42</f>
        <v/>
      </c>
      <c r="S49" s="146">
        <f t="shared" ref="S49:T49" si="41">M42</f>
        <v>73</v>
      </c>
      <c r="T49" s="146">
        <f t="shared" si="41"/>
        <v>73</v>
      </c>
    </row>
    <row r="50" spans="1:20" ht="15" customHeight="1">
      <c r="A50" s="452"/>
      <c r="B50" s="435" t="s">
        <v>114</v>
      </c>
      <c r="C50" s="436" t="s">
        <v>115</v>
      </c>
      <c r="D50" s="437"/>
      <c r="E50" s="149">
        <v>66917</v>
      </c>
      <c r="F50" s="149">
        <v>66917</v>
      </c>
      <c r="G50" s="438"/>
      <c r="H50" s="434" t="s">
        <v>50</v>
      </c>
      <c r="I50" s="669" t="s">
        <v>159</v>
      </c>
      <c r="J50" s="439" t="s">
        <v>51</v>
      </c>
      <c r="K50" s="435" t="s">
        <v>113</v>
      </c>
      <c r="L50" s="464" t="str">
        <f t="shared" si="18"/>
        <v/>
      </c>
      <c r="M50" s="464">
        <f t="shared" si="19"/>
        <v>24837</v>
      </c>
      <c r="N50" s="464">
        <f t="shared" si="20"/>
        <v>24837</v>
      </c>
      <c r="O50" s="438"/>
      <c r="P50" s="440" t="s">
        <v>386</v>
      </c>
      <c r="Q50" s="449" t="s">
        <v>107</v>
      </c>
      <c r="R50" s="146" t="str">
        <f>L41</f>
        <v/>
      </c>
      <c r="S50" s="146">
        <f t="shared" ref="S50:T50" si="42">M41</f>
        <v>1060</v>
      </c>
      <c r="T50" s="146">
        <f t="shared" si="42"/>
        <v>1060</v>
      </c>
    </row>
    <row r="51" spans="1:20" ht="15">
      <c r="A51" s="452"/>
      <c r="B51" s="165" t="s">
        <v>724</v>
      </c>
      <c r="C51" s="436" t="s">
        <v>725</v>
      </c>
      <c r="D51" s="429"/>
      <c r="E51" s="463"/>
      <c r="F51" s="463"/>
      <c r="G51" s="438"/>
      <c r="H51" s="442"/>
      <c r="I51" s="676"/>
      <c r="J51" s="439" t="s">
        <v>115</v>
      </c>
      <c r="K51" s="435" t="s">
        <v>114</v>
      </c>
      <c r="L51" s="464" t="str">
        <f t="shared" si="18"/>
        <v/>
      </c>
      <c r="M51" s="464">
        <f t="shared" si="19"/>
        <v>66917</v>
      </c>
      <c r="N51" s="464">
        <f t="shared" si="20"/>
        <v>66917</v>
      </c>
      <c r="O51" s="438"/>
      <c r="P51" s="440" t="s">
        <v>387</v>
      </c>
      <c r="Q51" s="449" t="s">
        <v>388</v>
      </c>
      <c r="R51" s="145" t="str">
        <f>L57</f>
        <v/>
      </c>
      <c r="S51" s="145">
        <f t="shared" ref="S51:T52" si="43">M57</f>
        <v>0</v>
      </c>
      <c r="T51" s="145">
        <f t="shared" si="43"/>
        <v>0</v>
      </c>
    </row>
    <row r="52" spans="1:20" ht="15">
      <c r="A52" s="453"/>
      <c r="B52" s="435" t="s">
        <v>116</v>
      </c>
      <c r="C52" s="436" t="s">
        <v>52</v>
      </c>
      <c r="D52" s="437"/>
      <c r="E52" s="149">
        <v>3075</v>
      </c>
      <c r="F52" s="149">
        <v>3075</v>
      </c>
      <c r="G52" s="433"/>
      <c r="H52" s="442"/>
      <c r="I52" s="676"/>
      <c r="J52" s="439" t="s">
        <v>52</v>
      </c>
      <c r="K52" s="435" t="s">
        <v>116</v>
      </c>
      <c r="L52" s="464" t="str">
        <f t="shared" ref="L52:L64" si="44">IF(ISNUMBER(D52),D52,"")</f>
        <v/>
      </c>
      <c r="M52" s="464">
        <f t="shared" ref="M52:M64" si="45">IF(ISNUMBER(E52),E52,"")</f>
        <v>3075</v>
      </c>
      <c r="N52" s="464">
        <f t="shared" ref="N52:N64" si="46">IF(ISNUMBER(F52),F52,"")</f>
        <v>3075</v>
      </c>
      <c r="O52" s="433"/>
      <c r="P52" s="440" t="s">
        <v>389</v>
      </c>
      <c r="Q52" s="449" t="s">
        <v>390</v>
      </c>
      <c r="R52" s="145" t="str">
        <f>L58</f>
        <v/>
      </c>
      <c r="S52" s="145">
        <f t="shared" si="43"/>
        <v>0</v>
      </c>
      <c r="T52" s="145">
        <f t="shared" si="43"/>
        <v>0</v>
      </c>
    </row>
    <row r="53" spans="1:20" ht="15">
      <c r="A53" s="453"/>
      <c r="B53" s="435" t="s">
        <v>117</v>
      </c>
      <c r="C53" s="436" t="s">
        <v>118</v>
      </c>
      <c r="D53" s="437"/>
      <c r="E53" s="149">
        <v>16400</v>
      </c>
      <c r="F53" s="149">
        <v>16400</v>
      </c>
      <c r="G53" s="438"/>
      <c r="H53" s="443"/>
      <c r="I53" s="670"/>
      <c r="J53" s="439" t="s">
        <v>118</v>
      </c>
      <c r="K53" s="435" t="s">
        <v>117</v>
      </c>
      <c r="L53" s="464" t="str">
        <f t="shared" si="44"/>
        <v/>
      </c>
      <c r="M53" s="464">
        <f t="shared" si="45"/>
        <v>16400</v>
      </c>
      <c r="N53" s="464">
        <f t="shared" si="46"/>
        <v>16400</v>
      </c>
      <c r="O53" s="438"/>
      <c r="P53" s="440" t="s">
        <v>391</v>
      </c>
      <c r="Q53" s="449" t="s">
        <v>392</v>
      </c>
      <c r="R53" s="145" t="str">
        <f>L56</f>
        <v/>
      </c>
      <c r="S53" s="145">
        <f t="shared" ref="S53:T53" si="47">M56</f>
        <v>12</v>
      </c>
      <c r="T53" s="145">
        <f t="shared" si="47"/>
        <v>12</v>
      </c>
    </row>
    <row r="54" spans="1:20" ht="15" customHeight="1">
      <c r="A54" s="434" t="s">
        <v>53</v>
      </c>
      <c r="B54" s="445" t="s">
        <v>726</v>
      </c>
      <c r="C54" s="436" t="s">
        <v>55</v>
      </c>
      <c r="D54" s="437"/>
      <c r="E54" s="149">
        <v>1028</v>
      </c>
      <c r="F54" s="149">
        <v>1028</v>
      </c>
      <c r="G54" s="438"/>
      <c r="H54" s="434" t="s">
        <v>53</v>
      </c>
      <c r="I54" s="669" t="s">
        <v>54</v>
      </c>
      <c r="J54" s="439" t="s">
        <v>55</v>
      </c>
      <c r="K54" s="445" t="s">
        <v>160</v>
      </c>
      <c r="L54" s="464" t="str">
        <f t="shared" si="44"/>
        <v/>
      </c>
      <c r="M54" s="464">
        <f t="shared" si="45"/>
        <v>1028</v>
      </c>
      <c r="N54" s="464">
        <f t="shared" si="46"/>
        <v>1028</v>
      </c>
      <c r="O54" s="438"/>
      <c r="P54" s="66"/>
      <c r="Q54" s="77" t="s">
        <v>410</v>
      </c>
      <c r="R54" s="138"/>
      <c r="S54" s="138"/>
      <c r="T54" s="139"/>
    </row>
    <row r="55" spans="1:20" s="457" customFormat="1" ht="15">
      <c r="A55" s="450"/>
      <c r="B55" s="435" t="s">
        <v>161</v>
      </c>
      <c r="C55" s="436" t="s">
        <v>56</v>
      </c>
      <c r="D55" s="437"/>
      <c r="E55" s="149">
        <v>454</v>
      </c>
      <c r="F55" s="149">
        <v>454</v>
      </c>
      <c r="G55" s="454"/>
      <c r="H55" s="442"/>
      <c r="I55" s="676"/>
      <c r="J55" s="439" t="s">
        <v>56</v>
      </c>
      <c r="K55" s="435" t="s">
        <v>161</v>
      </c>
      <c r="L55" s="464" t="str">
        <f t="shared" si="44"/>
        <v/>
      </c>
      <c r="M55" s="464">
        <f t="shared" si="45"/>
        <v>454</v>
      </c>
      <c r="N55" s="464">
        <f t="shared" si="46"/>
        <v>454</v>
      </c>
      <c r="O55" s="454"/>
      <c r="P55" s="455" t="s">
        <v>393</v>
      </c>
      <c r="Q55" s="456" t="s">
        <v>394</v>
      </c>
      <c r="R55" s="466"/>
      <c r="S55" s="466"/>
      <c r="T55" s="466"/>
    </row>
    <row r="56" spans="1:20" ht="15">
      <c r="A56" s="450"/>
      <c r="B56" s="435" t="s">
        <v>727</v>
      </c>
      <c r="C56" s="436" t="s">
        <v>57</v>
      </c>
      <c r="D56" s="437"/>
      <c r="E56" s="149">
        <v>12</v>
      </c>
      <c r="F56" s="149">
        <v>12</v>
      </c>
      <c r="G56" s="438"/>
      <c r="H56" s="442"/>
      <c r="I56" s="676"/>
      <c r="J56" s="439" t="s">
        <v>57</v>
      </c>
      <c r="K56" s="435" t="s">
        <v>162</v>
      </c>
      <c r="L56" s="464" t="str">
        <f t="shared" si="44"/>
        <v/>
      </c>
      <c r="M56" s="464">
        <f t="shared" si="45"/>
        <v>12</v>
      </c>
      <c r="N56" s="464">
        <f t="shared" si="46"/>
        <v>12</v>
      </c>
      <c r="O56" s="438"/>
      <c r="P56" s="440" t="s">
        <v>395</v>
      </c>
      <c r="Q56" s="449" t="s">
        <v>396</v>
      </c>
      <c r="R56" s="466"/>
      <c r="S56" s="466"/>
      <c r="T56" s="466"/>
    </row>
    <row r="57" spans="1:20" ht="15">
      <c r="A57" s="450"/>
      <c r="B57" s="435" t="s">
        <v>119</v>
      </c>
      <c r="C57" s="436" t="s">
        <v>120</v>
      </c>
      <c r="D57" s="437"/>
      <c r="E57" s="149">
        <v>0</v>
      </c>
      <c r="F57" s="149">
        <v>0</v>
      </c>
      <c r="G57" s="438"/>
      <c r="H57" s="442"/>
      <c r="I57" s="676"/>
      <c r="J57" s="439" t="s">
        <v>120</v>
      </c>
      <c r="K57" s="435" t="s">
        <v>119</v>
      </c>
      <c r="L57" s="464" t="str">
        <f t="shared" si="44"/>
        <v/>
      </c>
      <c r="M57" s="464">
        <f t="shared" si="45"/>
        <v>0</v>
      </c>
      <c r="N57" s="464">
        <f t="shared" si="46"/>
        <v>0</v>
      </c>
      <c r="O57" s="438"/>
      <c r="P57" s="76"/>
      <c r="Q57" s="77" t="s">
        <v>413</v>
      </c>
      <c r="R57" s="140"/>
      <c r="S57" s="140"/>
      <c r="T57" s="141"/>
    </row>
    <row r="58" spans="1:20" ht="15">
      <c r="A58" s="450"/>
      <c r="B58" s="435" t="s">
        <v>121</v>
      </c>
      <c r="C58" s="436" t="s">
        <v>122</v>
      </c>
      <c r="D58" s="437"/>
      <c r="E58" s="149">
        <v>0</v>
      </c>
      <c r="F58" s="149">
        <v>0</v>
      </c>
      <c r="G58" s="438"/>
      <c r="H58" s="442"/>
      <c r="I58" s="676"/>
      <c r="J58" s="439" t="s">
        <v>122</v>
      </c>
      <c r="K58" s="435" t="s">
        <v>121</v>
      </c>
      <c r="L58" s="464" t="str">
        <f t="shared" si="44"/>
        <v/>
      </c>
      <c r="M58" s="464">
        <f t="shared" si="45"/>
        <v>0</v>
      </c>
      <c r="N58" s="464">
        <f t="shared" si="46"/>
        <v>0</v>
      </c>
      <c r="O58" s="438"/>
      <c r="P58" s="62">
        <v>1</v>
      </c>
      <c r="Q58" s="80" t="s">
        <v>397</v>
      </c>
      <c r="R58" s="464"/>
      <c r="S58" s="464">
        <f>SUM(M23:M24,M29:M30)</f>
        <v>62</v>
      </c>
      <c r="T58" s="464">
        <f t="shared" ref="T58" si="48">SUM(N23:N24,N29:N30)</f>
        <v>62</v>
      </c>
    </row>
    <row r="59" spans="1:20" ht="15">
      <c r="A59" s="450"/>
      <c r="B59" s="435" t="s">
        <v>123</v>
      </c>
      <c r="C59" s="436" t="s">
        <v>124</v>
      </c>
      <c r="D59" s="437"/>
      <c r="E59" s="149">
        <v>0</v>
      </c>
      <c r="F59" s="149">
        <v>0</v>
      </c>
      <c r="G59" s="438"/>
      <c r="H59" s="442"/>
      <c r="I59" s="676"/>
      <c r="J59" s="439" t="s">
        <v>124</v>
      </c>
      <c r="K59" s="435" t="s">
        <v>123</v>
      </c>
      <c r="L59" s="464" t="str">
        <f t="shared" si="44"/>
        <v/>
      </c>
      <c r="M59" s="464">
        <f t="shared" si="45"/>
        <v>0</v>
      </c>
      <c r="N59" s="464">
        <f t="shared" si="46"/>
        <v>0</v>
      </c>
      <c r="O59" s="438"/>
      <c r="P59" s="62">
        <v>2</v>
      </c>
      <c r="Q59" s="80" t="s">
        <v>398</v>
      </c>
      <c r="R59" s="464"/>
      <c r="S59" s="464">
        <f>SUM(M31:M33,M36)</f>
        <v>20788</v>
      </c>
      <c r="T59" s="464">
        <f>SUM(N31:N33,N36)</f>
        <v>20788</v>
      </c>
    </row>
    <row r="60" spans="1:20" ht="15">
      <c r="A60" s="450"/>
      <c r="B60" s="435" t="s">
        <v>136</v>
      </c>
      <c r="C60" s="436" t="s">
        <v>58</v>
      </c>
      <c r="D60" s="437"/>
      <c r="E60" s="149">
        <v>24</v>
      </c>
      <c r="F60" s="149">
        <v>24</v>
      </c>
      <c r="G60" s="438"/>
      <c r="H60" s="442"/>
      <c r="I60" s="676"/>
      <c r="J60" s="439" t="s">
        <v>58</v>
      </c>
      <c r="K60" s="435" t="s">
        <v>136</v>
      </c>
      <c r="L60" s="464" t="str">
        <f t="shared" si="44"/>
        <v/>
      </c>
      <c r="M60" s="464">
        <f t="shared" si="45"/>
        <v>24</v>
      </c>
      <c r="N60" s="464">
        <f t="shared" si="46"/>
        <v>24</v>
      </c>
      <c r="O60" s="438"/>
      <c r="P60" s="62">
        <v>3</v>
      </c>
      <c r="Q60" s="80" t="s">
        <v>323</v>
      </c>
      <c r="R60" s="464"/>
      <c r="S60" s="464">
        <f>SUM(M60:M63)</f>
        <v>1170</v>
      </c>
      <c r="T60" s="464">
        <f>SUM(N60:N63)</f>
        <v>1170</v>
      </c>
    </row>
    <row r="61" spans="1:20" ht="15">
      <c r="A61" s="450"/>
      <c r="B61" s="435" t="s">
        <v>125</v>
      </c>
      <c r="C61" s="436" t="s">
        <v>59</v>
      </c>
      <c r="D61" s="437"/>
      <c r="E61" s="149">
        <v>180</v>
      </c>
      <c r="F61" s="149">
        <v>180</v>
      </c>
      <c r="G61" s="438"/>
      <c r="H61" s="442"/>
      <c r="I61" s="676"/>
      <c r="J61" s="439" t="s">
        <v>59</v>
      </c>
      <c r="K61" s="435" t="s">
        <v>125</v>
      </c>
      <c r="L61" s="464" t="str">
        <f t="shared" si="44"/>
        <v/>
      </c>
      <c r="M61" s="464">
        <f t="shared" si="45"/>
        <v>180</v>
      </c>
      <c r="N61" s="464">
        <f t="shared" si="46"/>
        <v>180</v>
      </c>
      <c r="O61" s="438"/>
      <c r="P61" s="62">
        <v>4</v>
      </c>
      <c r="Q61" s="80" t="s">
        <v>159</v>
      </c>
      <c r="R61" s="464"/>
      <c r="S61" s="464">
        <f>SUM(M50:M51,M52:M53)</f>
        <v>111229</v>
      </c>
      <c r="T61" s="464">
        <f>SUM(N50:N51,N52:N53)</f>
        <v>111229</v>
      </c>
    </row>
    <row r="62" spans="1:20" ht="30.75" customHeight="1">
      <c r="A62" s="450"/>
      <c r="B62" s="445" t="s">
        <v>163</v>
      </c>
      <c r="C62" s="436" t="s">
        <v>60</v>
      </c>
      <c r="D62" s="437"/>
      <c r="E62" s="149">
        <v>966</v>
      </c>
      <c r="F62" s="149">
        <v>966</v>
      </c>
      <c r="G62" s="438"/>
      <c r="H62" s="442"/>
      <c r="I62" s="676"/>
      <c r="J62" s="439" t="s">
        <v>60</v>
      </c>
      <c r="K62" s="445" t="s">
        <v>163</v>
      </c>
      <c r="L62" s="464" t="str">
        <f t="shared" si="44"/>
        <v/>
      </c>
      <c r="M62" s="464">
        <f t="shared" si="45"/>
        <v>966</v>
      </c>
      <c r="N62" s="464">
        <f t="shared" si="46"/>
        <v>966</v>
      </c>
      <c r="O62" s="438"/>
      <c r="P62" s="62">
        <v>5</v>
      </c>
      <c r="Q62" s="52" t="s">
        <v>399</v>
      </c>
      <c r="R62" s="464"/>
      <c r="S62" s="464" t="str">
        <f>M64</f>
        <v/>
      </c>
      <c r="T62" s="464" t="str">
        <f>N64</f>
        <v/>
      </c>
    </row>
    <row r="63" spans="1:20" ht="25.5" customHeight="1">
      <c r="A63" s="458"/>
      <c r="B63" s="435" t="s">
        <v>126</v>
      </c>
      <c r="C63" s="436" t="s">
        <v>61</v>
      </c>
      <c r="D63" s="437"/>
      <c r="E63" s="149">
        <v>0</v>
      </c>
      <c r="F63" s="149">
        <v>0</v>
      </c>
      <c r="G63" s="438"/>
      <c r="H63" s="443"/>
      <c r="I63" s="670"/>
      <c r="J63" s="439" t="s">
        <v>61</v>
      </c>
      <c r="K63" s="435" t="s">
        <v>126</v>
      </c>
      <c r="L63" s="464" t="str">
        <f t="shared" si="44"/>
        <v/>
      </c>
      <c r="M63" s="464">
        <f t="shared" si="45"/>
        <v>0</v>
      </c>
      <c r="N63" s="464">
        <f t="shared" si="46"/>
        <v>0</v>
      </c>
      <c r="O63" s="438"/>
      <c r="P63" s="62">
        <v>6</v>
      </c>
      <c r="Q63" s="320" t="s">
        <v>559</v>
      </c>
      <c r="R63" s="464"/>
      <c r="S63" s="464">
        <f>M65</f>
        <v>0</v>
      </c>
      <c r="T63" s="464">
        <f>N65</f>
        <v>0</v>
      </c>
    </row>
    <row r="64" spans="1:20" ht="31.5" customHeight="1">
      <c r="A64" s="434" t="s">
        <v>62</v>
      </c>
      <c r="B64" s="435" t="s">
        <v>728</v>
      </c>
      <c r="C64" s="436" t="s">
        <v>63</v>
      </c>
      <c r="D64" s="437"/>
      <c r="E64" s="149"/>
      <c r="F64" s="149"/>
      <c r="G64" s="438"/>
      <c r="H64" s="434" t="s">
        <v>62</v>
      </c>
      <c r="I64" s="669" t="s">
        <v>164</v>
      </c>
      <c r="J64" s="439" t="s">
        <v>63</v>
      </c>
      <c r="K64" s="435" t="s">
        <v>165</v>
      </c>
      <c r="L64" s="464" t="str">
        <f t="shared" si="44"/>
        <v/>
      </c>
      <c r="M64" s="464" t="str">
        <f t="shared" si="45"/>
        <v/>
      </c>
      <c r="N64" s="464" t="str">
        <f t="shared" si="46"/>
        <v/>
      </c>
      <c r="O64" s="438"/>
      <c r="P64" s="62">
        <v>7</v>
      </c>
      <c r="Q64" s="320" t="s">
        <v>560</v>
      </c>
      <c r="R64" s="464"/>
      <c r="S64" s="464">
        <f>SUM(M66,M69)</f>
        <v>3340</v>
      </c>
      <c r="T64" s="464">
        <f>SUM(N66,N69)</f>
        <v>3240</v>
      </c>
    </row>
    <row r="65" spans="1:20" ht="15">
      <c r="A65" s="442"/>
      <c r="B65" s="435" t="s">
        <v>166</v>
      </c>
      <c r="C65" s="400" t="s">
        <v>65</v>
      </c>
      <c r="D65" s="437"/>
      <c r="E65" s="149">
        <v>368</v>
      </c>
      <c r="F65" s="149">
        <v>268</v>
      </c>
      <c r="G65" s="438"/>
      <c r="H65" s="442"/>
      <c r="I65" s="676"/>
      <c r="J65" s="439" t="s">
        <v>64</v>
      </c>
      <c r="K65" s="435" t="s">
        <v>127</v>
      </c>
      <c r="L65" s="466"/>
      <c r="M65" s="466"/>
      <c r="N65" s="466"/>
      <c r="O65" s="438"/>
      <c r="P65" s="62">
        <v>8</v>
      </c>
      <c r="Q65" s="80" t="s">
        <v>133</v>
      </c>
      <c r="R65" s="464"/>
      <c r="S65" s="464">
        <f>M78</f>
        <v>20006</v>
      </c>
      <c r="T65" s="464">
        <f>N78</f>
        <v>20006</v>
      </c>
    </row>
    <row r="66" spans="1:20" ht="15">
      <c r="A66" s="442"/>
      <c r="B66" s="165" t="s">
        <v>674</v>
      </c>
      <c r="C66" s="400" t="s">
        <v>66</v>
      </c>
      <c r="D66" s="437"/>
      <c r="E66" s="149">
        <v>2391</v>
      </c>
      <c r="F66" s="149">
        <v>2391</v>
      </c>
      <c r="G66" s="438"/>
      <c r="H66" s="442"/>
      <c r="I66" s="676"/>
      <c r="J66" s="439" t="s">
        <v>65</v>
      </c>
      <c r="K66" s="435" t="s">
        <v>166</v>
      </c>
      <c r="L66" s="464" t="str">
        <f t="shared" ref="L66:N71" si="49">IF(ISNUMBER(D65),D65,"")</f>
        <v/>
      </c>
      <c r="M66" s="464">
        <f t="shared" si="49"/>
        <v>368</v>
      </c>
      <c r="N66" s="464">
        <f t="shared" si="49"/>
        <v>268</v>
      </c>
      <c r="O66" s="438"/>
      <c r="S66" s="467"/>
      <c r="T66" s="467"/>
    </row>
    <row r="67" spans="1:20" ht="15">
      <c r="A67" s="442"/>
      <c r="B67" s="435" t="s">
        <v>174</v>
      </c>
      <c r="C67" s="436" t="s">
        <v>67</v>
      </c>
      <c r="D67" s="437"/>
      <c r="E67" s="149">
        <v>7560</v>
      </c>
      <c r="F67" s="149">
        <v>7560</v>
      </c>
      <c r="G67" s="433"/>
      <c r="H67" s="442"/>
      <c r="I67" s="676"/>
      <c r="J67" s="439" t="s">
        <v>66</v>
      </c>
      <c r="K67" s="435" t="s">
        <v>173</v>
      </c>
      <c r="L67" s="464" t="str">
        <f t="shared" si="49"/>
        <v/>
      </c>
      <c r="M67" s="464">
        <f t="shared" si="49"/>
        <v>2391</v>
      </c>
      <c r="N67" s="464">
        <f t="shared" si="49"/>
        <v>2391</v>
      </c>
      <c r="O67" s="433"/>
    </row>
    <row r="68" spans="1:20" ht="15">
      <c r="A68" s="442"/>
      <c r="B68" s="435" t="s">
        <v>437</v>
      </c>
      <c r="C68" s="436" t="s">
        <v>68</v>
      </c>
      <c r="D68" s="437"/>
      <c r="E68" s="149">
        <v>2972</v>
      </c>
      <c r="F68" s="149">
        <v>2972</v>
      </c>
      <c r="G68" s="438"/>
      <c r="H68" s="442"/>
      <c r="I68" s="676"/>
      <c r="J68" s="439" t="s">
        <v>67</v>
      </c>
      <c r="K68" s="435" t="s">
        <v>174</v>
      </c>
      <c r="L68" s="464" t="str">
        <f t="shared" si="49"/>
        <v/>
      </c>
      <c r="M68" s="464">
        <f t="shared" si="49"/>
        <v>7560</v>
      </c>
      <c r="N68" s="464">
        <f t="shared" si="49"/>
        <v>7560</v>
      </c>
      <c r="O68" s="438"/>
    </row>
    <row r="69" spans="1:20" ht="15">
      <c r="A69" s="442"/>
      <c r="B69" s="435" t="s">
        <v>167</v>
      </c>
      <c r="C69" s="436" t="s">
        <v>128</v>
      </c>
      <c r="D69" s="437"/>
      <c r="E69" s="149">
        <v>99618</v>
      </c>
      <c r="F69" s="149">
        <v>99618</v>
      </c>
      <c r="G69" s="438"/>
      <c r="H69" s="442"/>
      <c r="I69" s="676"/>
      <c r="J69" s="439" t="s">
        <v>68</v>
      </c>
      <c r="K69" s="435" t="s">
        <v>175</v>
      </c>
      <c r="L69" s="464" t="str">
        <f t="shared" si="49"/>
        <v/>
      </c>
      <c r="M69" s="464">
        <f t="shared" si="49"/>
        <v>2972</v>
      </c>
      <c r="N69" s="464">
        <f t="shared" si="49"/>
        <v>2972</v>
      </c>
      <c r="O69" s="438"/>
    </row>
    <row r="70" spans="1:20" ht="15">
      <c r="A70" s="442"/>
      <c r="B70" s="435" t="s">
        <v>129</v>
      </c>
      <c r="C70" s="436" t="s">
        <v>69</v>
      </c>
      <c r="D70" s="437"/>
      <c r="E70" s="149">
        <v>58240</v>
      </c>
      <c r="F70" s="149">
        <v>58240</v>
      </c>
      <c r="G70" s="438"/>
      <c r="H70" s="442"/>
      <c r="I70" s="676"/>
      <c r="J70" s="439" t="s">
        <v>128</v>
      </c>
      <c r="K70" s="435" t="s">
        <v>167</v>
      </c>
      <c r="L70" s="464" t="str">
        <f t="shared" si="49"/>
        <v/>
      </c>
      <c r="M70" s="464">
        <f t="shared" si="49"/>
        <v>99618</v>
      </c>
      <c r="N70" s="464">
        <f t="shared" si="49"/>
        <v>99618</v>
      </c>
      <c r="O70" s="438"/>
    </row>
    <row r="71" spans="1:20" ht="15">
      <c r="A71" s="434" t="s">
        <v>71</v>
      </c>
      <c r="B71" s="435" t="s">
        <v>170</v>
      </c>
      <c r="C71" s="402" t="s">
        <v>72</v>
      </c>
      <c r="D71" s="437"/>
      <c r="E71" s="149">
        <v>11957</v>
      </c>
      <c r="F71" s="149">
        <v>11957</v>
      </c>
      <c r="G71" s="438"/>
      <c r="H71" s="442"/>
      <c r="I71" s="676"/>
      <c r="J71" s="439" t="s">
        <v>69</v>
      </c>
      <c r="K71" s="435" t="s">
        <v>129</v>
      </c>
      <c r="L71" s="464" t="str">
        <f t="shared" si="49"/>
        <v/>
      </c>
      <c r="M71" s="464">
        <f t="shared" si="49"/>
        <v>58240</v>
      </c>
      <c r="N71" s="464">
        <f t="shared" si="49"/>
        <v>58240</v>
      </c>
      <c r="O71" s="438"/>
    </row>
    <row r="72" spans="1:20" ht="15">
      <c r="A72" s="442"/>
      <c r="B72" s="435" t="s">
        <v>729</v>
      </c>
      <c r="C72" s="402" t="s">
        <v>73</v>
      </c>
      <c r="D72" s="437"/>
      <c r="E72" s="149">
        <v>654</v>
      </c>
      <c r="F72" s="149">
        <v>654</v>
      </c>
      <c r="G72" s="438"/>
      <c r="H72" s="443"/>
      <c r="I72" s="670"/>
      <c r="J72" s="439" t="s">
        <v>70</v>
      </c>
      <c r="K72" s="435" t="s">
        <v>168</v>
      </c>
      <c r="L72" s="465"/>
      <c r="M72" s="465"/>
      <c r="N72" s="465"/>
      <c r="O72" s="438"/>
    </row>
    <row r="73" spans="1:20" ht="15">
      <c r="A73" s="443"/>
      <c r="B73" s="435" t="s">
        <v>131</v>
      </c>
      <c r="C73" s="402" t="s">
        <v>74</v>
      </c>
      <c r="D73" s="437"/>
      <c r="E73" s="149">
        <v>22</v>
      </c>
      <c r="F73" s="149">
        <v>22</v>
      </c>
      <c r="G73" s="438"/>
      <c r="H73" s="434" t="s">
        <v>71</v>
      </c>
      <c r="I73" s="669" t="s">
        <v>169</v>
      </c>
      <c r="J73" s="439" t="s">
        <v>72</v>
      </c>
      <c r="K73" s="435" t="s">
        <v>170</v>
      </c>
      <c r="L73" s="464" t="str">
        <f t="shared" ref="L73:N79" si="50">IF(ISNUMBER(D71),D71,"")</f>
        <v/>
      </c>
      <c r="M73" s="464">
        <f t="shared" si="50"/>
        <v>11957</v>
      </c>
      <c r="N73" s="464">
        <f t="shared" si="50"/>
        <v>11957</v>
      </c>
      <c r="O73" s="438"/>
    </row>
    <row r="74" spans="1:20" ht="25.5">
      <c r="A74" s="434" t="s">
        <v>75</v>
      </c>
      <c r="B74" s="445" t="s">
        <v>730</v>
      </c>
      <c r="C74" s="436" t="s">
        <v>77</v>
      </c>
      <c r="D74" s="437"/>
      <c r="E74" s="149">
        <v>430</v>
      </c>
      <c r="F74" s="149">
        <v>430</v>
      </c>
      <c r="G74" s="433"/>
      <c r="H74" s="442"/>
      <c r="I74" s="676"/>
      <c r="J74" s="439" t="s">
        <v>73</v>
      </c>
      <c r="K74" s="435" t="s">
        <v>130</v>
      </c>
      <c r="L74" s="464" t="str">
        <f t="shared" si="50"/>
        <v/>
      </c>
      <c r="M74" s="464">
        <f t="shared" si="50"/>
        <v>654</v>
      </c>
      <c r="N74" s="464">
        <f t="shared" si="50"/>
        <v>654</v>
      </c>
      <c r="O74" s="433"/>
    </row>
    <row r="75" spans="1:20" ht="15">
      <c r="A75" s="450"/>
      <c r="B75" s="435" t="s">
        <v>132</v>
      </c>
      <c r="C75" s="436" t="s">
        <v>78</v>
      </c>
      <c r="D75" s="437"/>
      <c r="E75" s="149">
        <v>185</v>
      </c>
      <c r="F75" s="149">
        <v>185</v>
      </c>
      <c r="G75" s="438"/>
      <c r="H75" s="443"/>
      <c r="I75" s="670"/>
      <c r="J75" s="439" t="s">
        <v>74</v>
      </c>
      <c r="K75" s="435" t="s">
        <v>131</v>
      </c>
      <c r="L75" s="464" t="str">
        <f t="shared" si="50"/>
        <v/>
      </c>
      <c r="M75" s="464">
        <f t="shared" si="50"/>
        <v>22</v>
      </c>
      <c r="N75" s="464">
        <f t="shared" si="50"/>
        <v>22</v>
      </c>
      <c r="O75" s="438"/>
    </row>
    <row r="76" spans="1:20" ht="38.25">
      <c r="A76" s="450"/>
      <c r="B76" s="435" t="s">
        <v>133</v>
      </c>
      <c r="C76" s="436" t="s">
        <v>134</v>
      </c>
      <c r="D76" s="437"/>
      <c r="E76" s="149">
        <v>20006</v>
      </c>
      <c r="F76" s="149">
        <v>20006</v>
      </c>
      <c r="G76" s="438"/>
      <c r="H76" s="434" t="s">
        <v>75</v>
      </c>
      <c r="I76" s="669" t="s">
        <v>76</v>
      </c>
      <c r="J76" s="439" t="s">
        <v>77</v>
      </c>
      <c r="K76" s="445" t="s">
        <v>171</v>
      </c>
      <c r="L76" s="464" t="str">
        <f t="shared" si="50"/>
        <v/>
      </c>
      <c r="M76" s="464">
        <f t="shared" si="50"/>
        <v>430</v>
      </c>
      <c r="N76" s="464">
        <f t="shared" si="50"/>
        <v>430</v>
      </c>
      <c r="O76" s="438"/>
    </row>
    <row r="77" spans="1:20" ht="15">
      <c r="A77" s="458"/>
      <c r="B77" s="435" t="s">
        <v>731</v>
      </c>
      <c r="C77" s="436" t="s">
        <v>172</v>
      </c>
      <c r="D77" s="437"/>
      <c r="E77" s="149">
        <v>908</v>
      </c>
      <c r="F77" s="149">
        <v>908</v>
      </c>
      <c r="G77" s="438"/>
      <c r="H77" s="442"/>
      <c r="I77" s="676"/>
      <c r="J77" s="439" t="s">
        <v>78</v>
      </c>
      <c r="K77" s="435" t="s">
        <v>132</v>
      </c>
      <c r="L77" s="464" t="str">
        <f t="shared" si="50"/>
        <v/>
      </c>
      <c r="M77" s="464">
        <f t="shared" si="50"/>
        <v>185</v>
      </c>
      <c r="N77" s="464">
        <f t="shared" si="50"/>
        <v>185</v>
      </c>
      <c r="O77" s="438"/>
    </row>
    <row r="78" spans="1:20" ht="15">
      <c r="A78" s="433"/>
      <c r="B78" s="433"/>
      <c r="C78" s="459"/>
      <c r="D78" s="460"/>
      <c r="E78" s="460"/>
      <c r="F78" s="460"/>
      <c r="G78" s="438"/>
      <c r="H78" s="442"/>
      <c r="I78" s="676"/>
      <c r="J78" s="439" t="s">
        <v>134</v>
      </c>
      <c r="K78" s="435" t="s">
        <v>133</v>
      </c>
      <c r="L78" s="464" t="str">
        <f t="shared" si="50"/>
        <v/>
      </c>
      <c r="M78" s="464">
        <f t="shared" si="50"/>
        <v>20006</v>
      </c>
      <c r="N78" s="464">
        <f t="shared" si="50"/>
        <v>20006</v>
      </c>
      <c r="O78" s="438"/>
    </row>
    <row r="79" spans="1:20" ht="15">
      <c r="A79" s="433"/>
      <c r="B79" s="461"/>
      <c r="C79" s="433"/>
      <c r="D79" s="438"/>
      <c r="E79" s="438"/>
      <c r="F79" s="438"/>
      <c r="G79" s="438"/>
      <c r="H79" s="443"/>
      <c r="I79" s="670"/>
      <c r="J79" s="439" t="s">
        <v>172</v>
      </c>
      <c r="K79" s="435" t="s">
        <v>135</v>
      </c>
      <c r="L79" s="464" t="str">
        <f t="shared" si="50"/>
        <v/>
      </c>
      <c r="M79" s="464">
        <f t="shared" si="50"/>
        <v>908</v>
      </c>
      <c r="N79" s="464">
        <f t="shared" si="50"/>
        <v>908</v>
      </c>
      <c r="O79" s="438"/>
    </row>
    <row r="80" spans="1:20" ht="15">
      <c r="B80" s="461"/>
      <c r="C80" s="461"/>
      <c r="D80" s="438"/>
      <c r="E80" s="438"/>
      <c r="F80" s="438"/>
      <c r="G80" s="438"/>
      <c r="O80" s="438"/>
    </row>
    <row r="81" spans="2:15" ht="15">
      <c r="B81" s="462"/>
      <c r="D81" s="438"/>
      <c r="E81" s="438"/>
      <c r="F81" s="438"/>
      <c r="G81" s="438"/>
      <c r="O81" s="438"/>
    </row>
    <row r="82" spans="2:15" ht="15">
      <c r="B82" s="462"/>
      <c r="C82" s="462"/>
      <c r="D82" s="438"/>
      <c r="E82" s="438"/>
      <c r="F82" s="438"/>
      <c r="G82" s="438"/>
      <c r="O82" s="438"/>
    </row>
    <row r="83" spans="2:15" ht="15">
      <c r="D83" s="438"/>
      <c r="E83" s="438"/>
      <c r="F83" s="438"/>
      <c r="G83" s="438"/>
      <c r="O83" s="438"/>
    </row>
    <row r="84" spans="2:15" ht="15">
      <c r="G84" s="438"/>
      <c r="O84" s="438"/>
    </row>
    <row r="85" spans="2:15" ht="15">
      <c r="G85" s="438"/>
      <c r="O85" s="438"/>
    </row>
    <row r="86" spans="2:15" ht="15">
      <c r="G86" s="438"/>
      <c r="O86" s="438"/>
    </row>
    <row r="87" spans="2:15" ht="15">
      <c r="G87" s="438"/>
      <c r="O87" s="438"/>
    </row>
  </sheetData>
  <mergeCells count="17">
    <mergeCell ref="I73:I75"/>
    <mergeCell ref="I76:I79"/>
    <mergeCell ref="I50:I53"/>
    <mergeCell ref="I47:I49"/>
    <mergeCell ref="I54:I63"/>
    <mergeCell ref="I64:I72"/>
    <mergeCell ref="I8:I10"/>
    <mergeCell ref="I13:I36"/>
    <mergeCell ref="I38:I39"/>
    <mergeCell ref="I40:I43"/>
    <mergeCell ref="I44:I46"/>
    <mergeCell ref="R6:T6"/>
    <mergeCell ref="A6:C6"/>
    <mergeCell ref="D6:F6"/>
    <mergeCell ref="H6:K6"/>
    <mergeCell ref="L6:N6"/>
    <mergeCell ref="P6:Q6"/>
  </mergeCells>
  <conditionalFormatting sqref="D8:D22">
    <cfRule type="expression" dxfId="24" priority="10">
      <formula>ISNUMBER(D8)</formula>
    </cfRule>
  </conditionalFormatting>
  <conditionalFormatting sqref="D23:D50">
    <cfRule type="expression" dxfId="23" priority="9">
      <formula>ISNUMBER(D23)</formula>
    </cfRule>
  </conditionalFormatting>
  <conditionalFormatting sqref="D52:D64">
    <cfRule type="expression" dxfId="22" priority="8">
      <formula>ISNUMBER(D52)</formula>
    </cfRule>
  </conditionalFormatting>
  <conditionalFormatting sqref="D65:D70">
    <cfRule type="expression" dxfId="21" priority="7">
      <formula>ISNUMBER(D65)</formula>
    </cfRule>
  </conditionalFormatting>
  <conditionalFormatting sqref="D71:D77">
    <cfRule type="expression" dxfId="20" priority="6">
      <formula>ISNUMBER(D71)</formula>
    </cfRule>
  </conditionalFormatting>
  <conditionalFormatting sqref="E8:F22">
    <cfRule type="expression" dxfId="19" priority="5">
      <formula>ISNUMBER(E8)</formula>
    </cfRule>
  </conditionalFormatting>
  <conditionalFormatting sqref="E23:F50">
    <cfRule type="expression" dxfId="18" priority="4">
      <formula>ISNUMBER(E23)</formula>
    </cfRule>
  </conditionalFormatting>
  <conditionalFormatting sqref="E52:F64">
    <cfRule type="expression" dxfId="17" priority="3">
      <formula>ISNUMBER(E52)</formula>
    </cfRule>
  </conditionalFormatting>
  <conditionalFormatting sqref="E65:F70">
    <cfRule type="expression" dxfId="16" priority="2">
      <formula>ISNUMBER(E65)</formula>
    </cfRule>
  </conditionalFormatting>
  <conditionalFormatting sqref="E71:F77">
    <cfRule type="expression" dxfId="15" priority="1">
      <formula>ISNUMBER(E71)</formula>
    </cfRule>
  </conditionalFormatting>
  <pageMargins left="0.25" right="0.25" top="0.75" bottom="0.75" header="0.3" footer="0.3"/>
  <pageSetup paperSize="9" scale="80" fitToWidth="0" orientation="portrait" r:id="rId1"/>
</worksheet>
</file>

<file path=xl/worksheets/sheet6.xml><?xml version="1.0" encoding="utf-8"?>
<worksheet xmlns="http://schemas.openxmlformats.org/spreadsheetml/2006/main" xmlns:r="http://schemas.openxmlformats.org/officeDocument/2006/relationships">
  <sheetPr>
    <tabColor rgb="FFFF0000"/>
  </sheetPr>
  <dimension ref="A1:BF587"/>
  <sheetViews>
    <sheetView showGridLines="0" zoomScale="80" zoomScaleNormal="80" workbookViewId="0">
      <pane ySplit="7" topLeftCell="A43" activePane="bottomLeft" state="frozen"/>
      <selection pane="bottomLeft"/>
    </sheetView>
  </sheetViews>
  <sheetFormatPr defaultRowHeight="15"/>
  <cols>
    <col min="1" max="1" width="5.7109375" style="6" customWidth="1"/>
    <col min="2" max="2" width="97.5703125" style="6" customWidth="1"/>
    <col min="3" max="4" width="11.28515625" style="6" customWidth="1"/>
    <col min="5" max="5" width="14.28515625" style="8" customWidth="1"/>
    <col min="6" max="6" width="13" style="8" customWidth="1"/>
    <col min="7" max="7" width="9.7109375" style="211" customWidth="1"/>
    <col min="8" max="8" width="9.140625" style="7"/>
    <col min="9" max="9" width="20.42578125" style="6" customWidth="1"/>
    <col min="10" max="10" width="9.140625" style="6"/>
    <col min="11" max="11" width="91.5703125" style="6" customWidth="1"/>
    <col min="12" max="12" width="13.42578125" style="6" customWidth="1"/>
    <col min="13" max="13" width="14.28515625" style="6" customWidth="1"/>
    <col min="14" max="14" width="13.28515625" style="6" customWidth="1"/>
    <col min="15" max="15" width="9.140625" style="236"/>
    <col min="16" max="16" width="9.7109375" style="6" bestFit="1" customWidth="1"/>
    <col min="17" max="17" width="69.5703125" style="6" customWidth="1"/>
    <col min="18" max="18" width="13.28515625" style="6" customWidth="1"/>
    <col min="19" max="19" width="14.140625" style="6" customWidth="1"/>
    <col min="20" max="20" width="13.85546875" style="6" customWidth="1"/>
    <col min="21" max="58" width="9.140625" style="233"/>
    <col min="59" max="16384" width="9.140625" style="6"/>
  </cols>
  <sheetData>
    <row r="1" spans="1:58" s="10" customFormat="1" ht="21">
      <c r="A1" s="9" t="s">
        <v>415</v>
      </c>
      <c r="F1" s="11"/>
      <c r="G1" s="229"/>
      <c r="H1" s="11"/>
      <c r="I1" s="11"/>
      <c r="J1" s="11"/>
      <c r="K1" s="12"/>
      <c r="L1" s="13"/>
      <c r="M1" s="13"/>
      <c r="N1" s="13"/>
      <c r="O1" s="239"/>
      <c r="P1" s="12"/>
      <c r="Q1" s="13"/>
      <c r="T1" s="240"/>
      <c r="U1" s="240"/>
      <c r="V1" s="240"/>
      <c r="W1" s="240"/>
      <c r="X1" s="240"/>
      <c r="Y1" s="229"/>
      <c r="Z1" s="241"/>
      <c r="AA1" s="241"/>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240"/>
      <c r="BA1" s="240"/>
      <c r="BB1" s="240"/>
      <c r="BC1" s="240"/>
      <c r="BD1" s="240"/>
      <c r="BE1" s="240"/>
      <c r="BF1" s="240"/>
    </row>
    <row r="2" spans="1:58" s="218" customFormat="1" ht="15.75">
      <c r="A2" s="217" t="s">
        <v>416</v>
      </c>
      <c r="C2" s="282" t="s">
        <v>403</v>
      </c>
      <c r="D2" s="228"/>
      <c r="E2" s="226" t="s">
        <v>519</v>
      </c>
      <c r="F2" s="219"/>
      <c r="G2" s="221"/>
      <c r="I2" s="220"/>
      <c r="J2" s="222"/>
      <c r="K2" s="223"/>
      <c r="L2" s="224"/>
      <c r="M2" s="220"/>
      <c r="O2" s="222"/>
      <c r="P2" s="225"/>
      <c r="Q2" s="219"/>
      <c r="R2" s="224"/>
      <c r="S2" s="224"/>
      <c r="T2" s="224"/>
      <c r="U2" s="224"/>
      <c r="Y2" s="222"/>
    </row>
    <row r="3" spans="1:58" s="219" customFormat="1" ht="12.75">
      <c r="B3" s="252"/>
      <c r="D3" s="253"/>
      <c r="E3" s="226" t="s">
        <v>520</v>
      </c>
      <c r="G3" s="221"/>
      <c r="J3" s="222"/>
      <c r="K3" s="225"/>
      <c r="O3" s="222"/>
      <c r="P3" s="225"/>
      <c r="Y3" s="222"/>
    </row>
    <row r="4" spans="1:58" s="219" customFormat="1" ht="12.75">
      <c r="B4" s="252"/>
      <c r="D4" s="251"/>
      <c r="E4" s="226" t="s">
        <v>525</v>
      </c>
      <c r="G4" s="221"/>
      <c r="J4" s="222"/>
      <c r="K4" s="225"/>
      <c r="O4" s="222"/>
      <c r="P4" s="225"/>
      <c r="Y4" s="222"/>
    </row>
    <row r="5" spans="1:58" s="219" customFormat="1" ht="12.75">
      <c r="D5" s="280"/>
      <c r="E5" s="219" t="s">
        <v>707</v>
      </c>
      <c r="G5" s="221"/>
      <c r="J5" s="222"/>
      <c r="K5" s="225"/>
      <c r="L5" s="227"/>
      <c r="O5" s="222"/>
      <c r="P5" s="225"/>
      <c r="R5" s="227"/>
      <c r="S5" s="227"/>
      <c r="T5" s="227"/>
      <c r="U5" s="227"/>
      <c r="Y5" s="222"/>
    </row>
    <row r="6" spans="1:58" ht="21.75" customHeight="1">
      <c r="A6" s="20" t="s">
        <v>417</v>
      </c>
      <c r="B6" s="14"/>
      <c r="C6" s="14"/>
      <c r="D6" s="683" t="s">
        <v>404</v>
      </c>
      <c r="E6" s="684"/>
      <c r="F6" s="685"/>
      <c r="H6" s="686" t="s">
        <v>405</v>
      </c>
      <c r="I6" s="650"/>
      <c r="J6" s="650"/>
      <c r="K6" s="648"/>
      <c r="L6" s="689" t="s">
        <v>404</v>
      </c>
      <c r="M6" s="690"/>
      <c r="N6" s="691"/>
      <c r="P6" s="687" t="s">
        <v>406</v>
      </c>
      <c r="Q6" s="648"/>
      <c r="R6" s="688" t="s">
        <v>404</v>
      </c>
      <c r="S6" s="650"/>
      <c r="T6" s="648"/>
    </row>
    <row r="7" spans="1:58" ht="25.5">
      <c r="A7" s="15" t="s">
        <v>0</v>
      </c>
      <c r="B7" s="16" t="s">
        <v>1</v>
      </c>
      <c r="C7" s="17" t="s">
        <v>2</v>
      </c>
      <c r="D7" s="18" t="s">
        <v>400</v>
      </c>
      <c r="E7" s="18" t="s">
        <v>401</v>
      </c>
      <c r="F7" s="18" t="s">
        <v>402</v>
      </c>
      <c r="H7" s="19" t="s">
        <v>408</v>
      </c>
      <c r="I7" s="4" t="s">
        <v>414</v>
      </c>
      <c r="J7" s="1" t="s">
        <v>407</v>
      </c>
      <c r="K7" s="4" t="s">
        <v>409</v>
      </c>
      <c r="L7" s="1" t="s">
        <v>400</v>
      </c>
      <c r="M7" s="1" t="s">
        <v>401</v>
      </c>
      <c r="N7" s="1" t="s">
        <v>402</v>
      </c>
      <c r="P7" s="2" t="s">
        <v>0</v>
      </c>
      <c r="Q7" s="3" t="s">
        <v>411</v>
      </c>
      <c r="R7" s="5" t="s">
        <v>400</v>
      </c>
      <c r="S7" s="5" t="s">
        <v>401</v>
      </c>
      <c r="T7" s="5" t="s">
        <v>402</v>
      </c>
    </row>
    <row r="8" spans="1:58" s="157" customFormat="1" ht="12.75">
      <c r="A8" s="151" t="s">
        <v>3</v>
      </c>
      <c r="B8" s="152" t="s">
        <v>244</v>
      </c>
      <c r="C8" s="153" t="s">
        <v>316</v>
      </c>
      <c r="D8" s="172">
        <v>32.799999999999997</v>
      </c>
      <c r="E8" s="172">
        <v>92.8</v>
      </c>
      <c r="F8" s="172">
        <v>43.42</v>
      </c>
      <c r="G8" s="81"/>
      <c r="H8" s="151" t="s">
        <v>3</v>
      </c>
      <c r="I8" s="680" t="s">
        <v>137</v>
      </c>
      <c r="J8" s="154" t="s">
        <v>4</v>
      </c>
      <c r="K8" s="155" t="s">
        <v>79</v>
      </c>
      <c r="L8" s="156">
        <f>IF(ISNUMBER(D8),D8,"")</f>
        <v>32.799999999999997</v>
      </c>
      <c r="M8" s="156">
        <f t="shared" ref="M8:N8" si="0">IF(ISNUMBER(E8),E8,"")</f>
        <v>92.8</v>
      </c>
      <c r="N8" s="156">
        <f t="shared" si="0"/>
        <v>43.42</v>
      </c>
      <c r="O8" s="40"/>
      <c r="P8" s="142" t="s">
        <v>324</v>
      </c>
      <c r="Q8" s="21" t="s">
        <v>325</v>
      </c>
      <c r="R8" s="156">
        <f>L73</f>
        <v>3122.74</v>
      </c>
      <c r="S8" s="156">
        <f>M73</f>
        <v>3227.11</v>
      </c>
      <c r="T8" s="156">
        <f>N73</f>
        <v>3248.2</v>
      </c>
      <c r="U8" s="230"/>
      <c r="V8" s="230"/>
      <c r="W8" s="230"/>
      <c r="X8" s="230"/>
      <c r="Y8" s="230"/>
      <c r="Z8" s="230"/>
      <c r="AA8" s="230"/>
      <c r="AB8" s="230"/>
      <c r="AC8" s="230"/>
      <c r="AD8" s="230"/>
      <c r="AE8" s="230"/>
      <c r="AF8" s="230"/>
      <c r="AG8" s="230"/>
      <c r="AH8" s="230"/>
      <c r="AI8" s="230"/>
      <c r="AJ8" s="230"/>
      <c r="AK8" s="230"/>
      <c r="AL8" s="230"/>
      <c r="AM8" s="230"/>
      <c r="AN8" s="230"/>
      <c r="AO8" s="230"/>
      <c r="AP8" s="230"/>
      <c r="AQ8" s="230"/>
      <c r="AR8" s="230"/>
      <c r="AS8" s="230"/>
      <c r="AT8" s="230"/>
      <c r="AU8" s="230"/>
      <c r="AV8" s="230"/>
      <c r="AW8" s="230"/>
      <c r="AX8" s="230"/>
      <c r="AY8" s="230"/>
      <c r="AZ8" s="230"/>
      <c r="BA8" s="230"/>
      <c r="BB8" s="230"/>
      <c r="BC8" s="230"/>
      <c r="BD8" s="230"/>
      <c r="BE8" s="230"/>
      <c r="BF8" s="230"/>
    </row>
    <row r="9" spans="1:58" s="157" customFormat="1" ht="12.75">
      <c r="A9" s="158"/>
      <c r="B9" s="152" t="s">
        <v>233</v>
      </c>
      <c r="C9" s="153" t="s">
        <v>306</v>
      </c>
      <c r="D9" s="172"/>
      <c r="E9" s="172"/>
      <c r="F9" s="172"/>
      <c r="G9" s="81"/>
      <c r="H9" s="158"/>
      <c r="I9" s="681"/>
      <c r="J9" s="154" t="s">
        <v>138</v>
      </c>
      <c r="K9" s="155" t="s">
        <v>139</v>
      </c>
      <c r="L9" s="156" t="str">
        <f t="shared" ref="L9:L37" si="1">IF(ISNUMBER(D9),D9,"")</f>
        <v/>
      </c>
      <c r="M9" s="156" t="str">
        <f t="shared" ref="M9:M37" si="2">IF(ISNUMBER(E9),E9,"")</f>
        <v/>
      </c>
      <c r="N9" s="156" t="str">
        <f t="shared" ref="N9:N37" si="3">IF(ISNUMBER(F9),F9,"")</f>
        <v/>
      </c>
      <c r="O9" s="40"/>
      <c r="P9" s="142" t="s">
        <v>326</v>
      </c>
      <c r="Q9" s="21" t="s">
        <v>327</v>
      </c>
      <c r="R9" s="156">
        <f>L75</f>
        <v>1.22</v>
      </c>
      <c r="S9" s="156" t="str">
        <f>M75</f>
        <v/>
      </c>
      <c r="T9" s="156">
        <f>N75</f>
        <v>0.06</v>
      </c>
      <c r="U9" s="230"/>
      <c r="V9" s="230"/>
      <c r="W9" s="230"/>
      <c r="X9" s="230"/>
      <c r="Y9" s="230"/>
      <c r="Z9" s="230"/>
      <c r="AA9" s="230"/>
      <c r="AB9" s="230"/>
      <c r="AC9" s="230"/>
      <c r="AD9" s="230"/>
      <c r="AE9" s="230"/>
      <c r="AF9" s="230"/>
      <c r="AG9" s="230"/>
      <c r="AH9" s="230"/>
      <c r="AI9" s="230"/>
      <c r="AJ9" s="230"/>
      <c r="AK9" s="230"/>
      <c r="AL9" s="230"/>
      <c r="AM9" s="230"/>
      <c r="AN9" s="230"/>
      <c r="AO9" s="230"/>
      <c r="AP9" s="230"/>
      <c r="AQ9" s="230"/>
      <c r="AR9" s="230"/>
      <c r="AS9" s="230"/>
      <c r="AT9" s="230"/>
      <c r="AU9" s="230"/>
      <c r="AV9" s="230"/>
      <c r="AW9" s="230"/>
      <c r="AX9" s="230"/>
      <c r="AY9" s="230"/>
      <c r="AZ9" s="230"/>
      <c r="BA9" s="230"/>
      <c r="BB9" s="230"/>
      <c r="BC9" s="230"/>
      <c r="BD9" s="230"/>
      <c r="BE9" s="230"/>
      <c r="BF9" s="230"/>
    </row>
    <row r="10" spans="1:58" s="157" customFormat="1" ht="12.75">
      <c r="A10" s="159"/>
      <c r="B10" s="152" t="s">
        <v>194</v>
      </c>
      <c r="C10" s="153" t="s">
        <v>267</v>
      </c>
      <c r="D10" s="172">
        <v>4.6100000000000003</v>
      </c>
      <c r="E10" s="172">
        <v>6.16</v>
      </c>
      <c r="F10" s="172">
        <v>8.17</v>
      </c>
      <c r="G10" s="81"/>
      <c r="H10" s="159"/>
      <c r="I10" s="682"/>
      <c r="J10" s="154" t="s">
        <v>81</v>
      </c>
      <c r="K10" s="155" t="s">
        <v>80</v>
      </c>
      <c r="L10" s="156">
        <f t="shared" si="1"/>
        <v>4.6100000000000003</v>
      </c>
      <c r="M10" s="156">
        <f t="shared" si="2"/>
        <v>6.16</v>
      </c>
      <c r="N10" s="156">
        <f t="shared" si="3"/>
        <v>8.17</v>
      </c>
      <c r="O10" s="40"/>
      <c r="P10" s="142" t="s">
        <v>328</v>
      </c>
      <c r="Q10" s="21" t="s">
        <v>130</v>
      </c>
      <c r="R10" s="156">
        <f>L74</f>
        <v>192.02</v>
      </c>
      <c r="S10" s="156">
        <f>M74</f>
        <v>147.68</v>
      </c>
      <c r="T10" s="156">
        <f>N74</f>
        <v>177.95</v>
      </c>
      <c r="U10" s="230"/>
      <c r="V10" s="230"/>
      <c r="W10" s="230"/>
      <c r="X10" s="230"/>
      <c r="Y10" s="230"/>
      <c r="Z10" s="230"/>
      <c r="AA10" s="230"/>
      <c r="AB10" s="230"/>
      <c r="AC10" s="230"/>
      <c r="AD10" s="230"/>
      <c r="AE10" s="230"/>
      <c r="AF10" s="230"/>
      <c r="AG10" s="230"/>
      <c r="AH10" s="230"/>
      <c r="AI10" s="230"/>
      <c r="AJ10" s="230"/>
      <c r="AK10" s="230"/>
      <c r="AL10" s="230"/>
      <c r="AM10" s="230"/>
      <c r="AN10" s="230"/>
      <c r="AO10" s="230"/>
      <c r="AP10" s="230"/>
      <c r="AQ10" s="230"/>
      <c r="AR10" s="230"/>
      <c r="AS10" s="230"/>
      <c r="AT10" s="230"/>
      <c r="AU10" s="230"/>
      <c r="AV10" s="230"/>
      <c r="AW10" s="230"/>
      <c r="AX10" s="230"/>
      <c r="AY10" s="230"/>
      <c r="AZ10" s="230"/>
      <c r="BA10" s="230"/>
      <c r="BB10" s="230"/>
      <c r="BC10" s="230"/>
      <c r="BD10" s="230"/>
      <c r="BE10" s="230"/>
      <c r="BF10" s="230"/>
    </row>
    <row r="11" spans="1:58" s="157" customFormat="1" ht="12.75">
      <c r="A11" s="144" t="s">
        <v>5</v>
      </c>
      <c r="B11" s="152" t="s">
        <v>177</v>
      </c>
      <c r="C11" s="153" t="s">
        <v>250</v>
      </c>
      <c r="D11" s="172">
        <v>864.41</v>
      </c>
      <c r="E11" s="172">
        <v>272.13</v>
      </c>
      <c r="F11" s="172">
        <v>263.16000000000003</v>
      </c>
      <c r="G11" s="81"/>
      <c r="H11" s="144" t="s">
        <v>5</v>
      </c>
      <c r="I11" s="152" t="s">
        <v>6</v>
      </c>
      <c r="J11" s="154" t="s">
        <v>7</v>
      </c>
      <c r="K11" s="155" t="s">
        <v>82</v>
      </c>
      <c r="L11" s="156">
        <f t="shared" si="1"/>
        <v>864.41</v>
      </c>
      <c r="M11" s="156">
        <f t="shared" si="2"/>
        <v>272.13</v>
      </c>
      <c r="N11" s="156">
        <f t="shared" si="3"/>
        <v>263.16000000000003</v>
      </c>
      <c r="O11" s="40"/>
      <c r="P11" s="142" t="s">
        <v>329</v>
      </c>
      <c r="Q11" s="21" t="s">
        <v>330</v>
      </c>
      <c r="R11" s="156">
        <f>L44</f>
        <v>117.79</v>
      </c>
      <c r="S11" s="156">
        <f>M44</f>
        <v>24.25</v>
      </c>
      <c r="T11" s="156">
        <f>N44</f>
        <v>25.16</v>
      </c>
      <c r="U11" s="230"/>
      <c r="V11" s="230"/>
      <c r="W11" s="230"/>
      <c r="X11" s="230"/>
      <c r="Y11" s="230"/>
      <c r="Z11" s="230"/>
      <c r="AA11" s="230"/>
      <c r="AB11" s="230"/>
      <c r="AC11" s="230"/>
      <c r="AD11" s="230"/>
      <c r="AE11" s="230"/>
      <c r="AF11" s="230"/>
      <c r="AG11" s="230"/>
      <c r="AH11" s="230"/>
      <c r="AI11" s="230"/>
      <c r="AJ11" s="230"/>
      <c r="AK11" s="230"/>
      <c r="AL11" s="230"/>
      <c r="AM11" s="230"/>
      <c r="AN11" s="230"/>
      <c r="AO11" s="230"/>
      <c r="AP11" s="230"/>
      <c r="AQ11" s="230"/>
      <c r="AR11" s="230"/>
      <c r="AS11" s="230"/>
      <c r="AT11" s="230"/>
      <c r="AU11" s="230"/>
      <c r="AV11" s="230"/>
      <c r="AW11" s="230"/>
      <c r="AX11" s="230"/>
      <c r="AY11" s="230"/>
      <c r="AZ11" s="230"/>
      <c r="BA11" s="230"/>
      <c r="BB11" s="230"/>
      <c r="BC11" s="230"/>
      <c r="BD11" s="230"/>
      <c r="BE11" s="230"/>
      <c r="BF11" s="230"/>
    </row>
    <row r="12" spans="1:58" s="157" customFormat="1" ht="12.75">
      <c r="A12" s="159" t="s">
        <v>8</v>
      </c>
      <c r="B12" s="152" t="s">
        <v>183</v>
      </c>
      <c r="C12" s="153" t="s">
        <v>256</v>
      </c>
      <c r="D12" s="172">
        <v>142272.67000000001</v>
      </c>
      <c r="E12" s="172">
        <v>30022.05</v>
      </c>
      <c r="F12" s="172">
        <v>35554.160000000003</v>
      </c>
      <c r="G12" s="81"/>
      <c r="H12" s="144" t="s">
        <v>8</v>
      </c>
      <c r="I12" s="152" t="s">
        <v>140</v>
      </c>
      <c r="J12" s="154" t="s">
        <v>9</v>
      </c>
      <c r="K12" s="155" t="s">
        <v>83</v>
      </c>
      <c r="L12" s="156">
        <f t="shared" si="1"/>
        <v>142272.67000000001</v>
      </c>
      <c r="M12" s="156">
        <f t="shared" si="2"/>
        <v>30022.05</v>
      </c>
      <c r="N12" s="156">
        <f t="shared" si="3"/>
        <v>35554.160000000003</v>
      </c>
      <c r="O12" s="40"/>
      <c r="P12" s="142" t="s">
        <v>331</v>
      </c>
      <c r="Q12" s="21" t="s">
        <v>332</v>
      </c>
      <c r="R12" s="156">
        <f>L46</f>
        <v>647.66</v>
      </c>
      <c r="S12" s="156">
        <f>M46</f>
        <v>146.08000000000001</v>
      </c>
      <c r="T12" s="156">
        <f>N46</f>
        <v>1.78</v>
      </c>
      <c r="U12" s="230"/>
      <c r="V12" s="230"/>
      <c r="W12" s="230"/>
      <c r="X12" s="230"/>
      <c r="Y12" s="230"/>
      <c r="Z12" s="230"/>
      <c r="AA12" s="230"/>
      <c r="AB12" s="230"/>
      <c r="AC12" s="230"/>
      <c r="AD12" s="230"/>
      <c r="AE12" s="230"/>
      <c r="AF12" s="230"/>
      <c r="AG12" s="230"/>
      <c r="AH12" s="230"/>
      <c r="AI12" s="230"/>
      <c r="AJ12" s="230"/>
      <c r="AK12" s="230"/>
      <c r="AL12" s="230"/>
      <c r="AM12" s="230"/>
      <c r="AN12" s="230"/>
      <c r="AO12" s="230"/>
      <c r="AP12" s="230"/>
      <c r="AQ12" s="230"/>
      <c r="AR12" s="230"/>
      <c r="AS12" s="230"/>
      <c r="AT12" s="230"/>
      <c r="AU12" s="230"/>
      <c r="AV12" s="230"/>
      <c r="AW12" s="230"/>
      <c r="AX12" s="230"/>
      <c r="AY12" s="230"/>
      <c r="AZ12" s="230"/>
      <c r="BA12" s="230"/>
      <c r="BB12" s="230"/>
      <c r="BC12" s="230"/>
      <c r="BD12" s="230"/>
      <c r="BE12" s="230"/>
      <c r="BF12" s="230"/>
    </row>
    <row r="13" spans="1:58" s="157" customFormat="1" ht="12.75">
      <c r="A13" s="151" t="s">
        <v>10</v>
      </c>
      <c r="B13" s="152" t="s">
        <v>209</v>
      </c>
      <c r="C13" s="153" t="s">
        <v>282</v>
      </c>
      <c r="D13" s="172">
        <v>2.5499999999999998</v>
      </c>
      <c r="E13" s="172"/>
      <c r="F13" s="172">
        <v>27.94</v>
      </c>
      <c r="G13" s="81"/>
      <c r="H13" s="151" t="s">
        <v>10</v>
      </c>
      <c r="I13" s="680" t="s">
        <v>11</v>
      </c>
      <c r="J13" s="154" t="s">
        <v>12</v>
      </c>
      <c r="K13" s="155" t="s">
        <v>84</v>
      </c>
      <c r="L13" s="156">
        <f t="shared" si="1"/>
        <v>2.5499999999999998</v>
      </c>
      <c r="M13" s="156" t="str">
        <f t="shared" si="2"/>
        <v/>
      </c>
      <c r="N13" s="156">
        <f t="shared" si="3"/>
        <v>27.94</v>
      </c>
      <c r="O13" s="40"/>
      <c r="P13" s="142" t="s">
        <v>333</v>
      </c>
      <c r="Q13" s="21" t="s">
        <v>334</v>
      </c>
      <c r="R13" s="156">
        <f>L43</f>
        <v>0.37</v>
      </c>
      <c r="S13" s="156">
        <f>M43</f>
        <v>7.24</v>
      </c>
      <c r="T13" s="156" t="str">
        <f>N43</f>
        <v/>
      </c>
      <c r="U13" s="230"/>
      <c r="V13" s="230"/>
      <c r="W13" s="230"/>
      <c r="X13" s="230"/>
      <c r="Y13" s="230"/>
      <c r="Z13" s="230"/>
      <c r="AA13" s="230"/>
      <c r="AB13" s="230"/>
      <c r="AC13" s="230"/>
      <c r="AD13" s="230"/>
      <c r="AE13" s="230"/>
      <c r="AF13" s="230"/>
      <c r="AG13" s="230"/>
      <c r="AH13" s="230"/>
      <c r="AI13" s="230"/>
      <c r="AJ13" s="230"/>
      <c r="AK13" s="230"/>
      <c r="AL13" s="230"/>
      <c r="AM13" s="230"/>
      <c r="AN13" s="230"/>
      <c r="AO13" s="230"/>
      <c r="AP13" s="230"/>
      <c r="AQ13" s="230"/>
      <c r="AR13" s="230"/>
      <c r="AS13" s="230"/>
      <c r="AT13" s="230"/>
      <c r="AU13" s="230"/>
      <c r="AV13" s="230"/>
      <c r="AW13" s="230"/>
      <c r="AX13" s="230"/>
      <c r="AY13" s="230"/>
      <c r="AZ13" s="230"/>
      <c r="BA13" s="230"/>
      <c r="BB13" s="230"/>
      <c r="BC13" s="230"/>
      <c r="BD13" s="230"/>
      <c r="BE13" s="230"/>
      <c r="BF13" s="230"/>
    </row>
    <row r="14" spans="1:58" s="157" customFormat="1" ht="12.75">
      <c r="A14" s="158"/>
      <c r="B14" s="152" t="s">
        <v>204</v>
      </c>
      <c r="C14" s="153" t="s">
        <v>277</v>
      </c>
      <c r="D14" s="172"/>
      <c r="E14" s="172"/>
      <c r="F14" s="172">
        <v>25.64</v>
      </c>
      <c r="G14" s="81"/>
      <c r="H14" s="158"/>
      <c r="I14" s="681"/>
      <c r="J14" s="154" t="s">
        <v>13</v>
      </c>
      <c r="K14" s="155" t="s">
        <v>85</v>
      </c>
      <c r="L14" s="156" t="str">
        <f t="shared" si="1"/>
        <v/>
      </c>
      <c r="M14" s="156" t="str">
        <f t="shared" si="2"/>
        <v/>
      </c>
      <c r="N14" s="156">
        <f t="shared" si="3"/>
        <v>25.64</v>
      </c>
      <c r="O14" s="40"/>
      <c r="P14" s="142" t="s">
        <v>335</v>
      </c>
      <c r="Q14" s="21" t="s">
        <v>336</v>
      </c>
      <c r="R14" s="156" t="str">
        <f>L9</f>
        <v/>
      </c>
      <c r="S14" s="156" t="str">
        <f>M9</f>
        <v/>
      </c>
      <c r="T14" s="156" t="str">
        <f>N9</f>
        <v/>
      </c>
      <c r="U14" s="230"/>
      <c r="V14" s="230"/>
      <c r="W14" s="230"/>
      <c r="X14" s="230"/>
      <c r="Y14" s="230"/>
      <c r="Z14" s="230"/>
      <c r="AA14" s="230"/>
      <c r="AB14" s="230"/>
      <c r="AC14" s="230"/>
      <c r="AD14" s="230"/>
      <c r="AE14" s="230"/>
      <c r="AF14" s="230"/>
      <c r="AG14" s="230"/>
      <c r="AH14" s="230"/>
      <c r="AI14" s="230"/>
      <c r="AJ14" s="230"/>
      <c r="AK14" s="230"/>
      <c r="AL14" s="230"/>
      <c r="AM14" s="230"/>
      <c r="AN14" s="230"/>
      <c r="AO14" s="230"/>
      <c r="AP14" s="230"/>
      <c r="AQ14" s="230"/>
      <c r="AR14" s="230"/>
      <c r="AS14" s="230"/>
      <c r="AT14" s="230"/>
      <c r="AU14" s="230"/>
      <c r="AV14" s="230"/>
      <c r="AW14" s="230"/>
      <c r="AX14" s="230"/>
      <c r="AY14" s="230"/>
      <c r="AZ14" s="230"/>
      <c r="BA14" s="230"/>
      <c r="BB14" s="230"/>
      <c r="BC14" s="230"/>
      <c r="BD14" s="230"/>
      <c r="BE14" s="230"/>
      <c r="BF14" s="230"/>
    </row>
    <row r="15" spans="1:58" s="157" customFormat="1" ht="12.75">
      <c r="A15" s="158"/>
      <c r="B15" s="152" t="s">
        <v>208</v>
      </c>
      <c r="C15" s="153" t="s">
        <v>281</v>
      </c>
      <c r="D15" s="172">
        <v>12.19</v>
      </c>
      <c r="E15" s="172">
        <v>87.2</v>
      </c>
      <c r="F15" s="172">
        <v>8.8800000000000008</v>
      </c>
      <c r="G15" s="81"/>
      <c r="H15" s="158"/>
      <c r="I15" s="681"/>
      <c r="J15" s="154" t="s">
        <v>14</v>
      </c>
      <c r="K15" s="155" t="s">
        <v>86</v>
      </c>
      <c r="L15" s="156">
        <f t="shared" si="1"/>
        <v>12.19</v>
      </c>
      <c r="M15" s="156">
        <f t="shared" si="2"/>
        <v>87.2</v>
      </c>
      <c r="N15" s="156">
        <f t="shared" si="3"/>
        <v>8.8800000000000008</v>
      </c>
      <c r="O15" s="40"/>
      <c r="P15" s="142" t="s">
        <v>337</v>
      </c>
      <c r="Q15" s="21" t="s">
        <v>322</v>
      </c>
      <c r="R15" s="156">
        <f t="shared" ref="R15:T16" si="4">L47</f>
        <v>757.09</v>
      </c>
      <c r="S15" s="156">
        <f t="shared" si="4"/>
        <v>459.59</v>
      </c>
      <c r="T15" s="156">
        <f t="shared" si="4"/>
        <v>689.03</v>
      </c>
      <c r="U15" s="230"/>
      <c r="V15" s="230"/>
      <c r="W15" s="230"/>
      <c r="X15" s="230"/>
      <c r="Y15" s="230"/>
      <c r="Z15" s="230"/>
      <c r="AA15" s="230"/>
      <c r="AB15" s="230"/>
      <c r="AC15" s="230"/>
      <c r="AD15" s="230"/>
      <c r="AE15" s="230"/>
      <c r="AF15" s="230"/>
      <c r="AG15" s="230"/>
      <c r="AH15" s="230"/>
      <c r="AI15" s="230"/>
      <c r="AJ15" s="230"/>
      <c r="AK15" s="230"/>
      <c r="AL15" s="230"/>
      <c r="AM15" s="230"/>
      <c r="AN15" s="230"/>
      <c r="AO15" s="230"/>
      <c r="AP15" s="230"/>
      <c r="AQ15" s="230"/>
      <c r="AR15" s="230"/>
      <c r="AS15" s="230"/>
      <c r="AT15" s="230"/>
      <c r="AU15" s="230"/>
      <c r="AV15" s="230"/>
      <c r="AW15" s="230"/>
      <c r="AX15" s="230"/>
      <c r="AY15" s="230"/>
      <c r="AZ15" s="230"/>
      <c r="BA15" s="230"/>
      <c r="BB15" s="230"/>
      <c r="BC15" s="230"/>
      <c r="BD15" s="230"/>
      <c r="BE15" s="230"/>
      <c r="BF15" s="230"/>
    </row>
    <row r="16" spans="1:58" s="157" customFormat="1" ht="12.75">
      <c r="A16" s="158"/>
      <c r="B16" s="152" t="s">
        <v>180</v>
      </c>
      <c r="C16" s="153" t="s">
        <v>253</v>
      </c>
      <c r="D16" s="172">
        <v>485.64</v>
      </c>
      <c r="E16" s="172">
        <v>2.8</v>
      </c>
      <c r="F16" s="172"/>
      <c r="G16" s="81"/>
      <c r="H16" s="158"/>
      <c r="I16" s="681"/>
      <c r="J16" s="154" t="s">
        <v>15</v>
      </c>
      <c r="K16" s="155" t="s">
        <v>87</v>
      </c>
      <c r="L16" s="156">
        <f t="shared" si="1"/>
        <v>485.64</v>
      </c>
      <c r="M16" s="156">
        <f t="shared" si="2"/>
        <v>2.8</v>
      </c>
      <c r="N16" s="156" t="str">
        <f t="shared" si="3"/>
        <v/>
      </c>
      <c r="O16" s="40"/>
      <c r="P16" s="142" t="s">
        <v>338</v>
      </c>
      <c r="Q16" s="21" t="s">
        <v>339</v>
      </c>
      <c r="R16" s="156">
        <f t="shared" si="4"/>
        <v>534.73</v>
      </c>
      <c r="S16" s="156">
        <f t="shared" si="4"/>
        <v>1281.8599999999999</v>
      </c>
      <c r="T16" s="156">
        <f t="shared" si="4"/>
        <v>1259.6300000000001</v>
      </c>
      <c r="U16" s="230"/>
      <c r="V16" s="230"/>
      <c r="W16" s="230"/>
      <c r="X16" s="230"/>
      <c r="Y16" s="230"/>
      <c r="Z16" s="230"/>
      <c r="AA16" s="230"/>
      <c r="AB16" s="230"/>
      <c r="AC16" s="230"/>
      <c r="AD16" s="230"/>
      <c r="AE16" s="230"/>
      <c r="AF16" s="230"/>
      <c r="AG16" s="230"/>
      <c r="AH16" s="230"/>
      <c r="AI16" s="230"/>
      <c r="AJ16" s="230"/>
      <c r="AK16" s="230"/>
      <c r="AL16" s="230"/>
      <c r="AM16" s="230"/>
      <c r="AN16" s="230"/>
      <c r="AO16" s="230"/>
      <c r="AP16" s="230"/>
      <c r="AQ16" s="230"/>
      <c r="AR16" s="230"/>
      <c r="AS16" s="230"/>
      <c r="AT16" s="230"/>
      <c r="AU16" s="230"/>
      <c r="AV16" s="230"/>
      <c r="AW16" s="230"/>
      <c r="AX16" s="230"/>
      <c r="AY16" s="230"/>
      <c r="AZ16" s="230"/>
      <c r="BA16" s="230"/>
      <c r="BB16" s="230"/>
      <c r="BC16" s="230"/>
      <c r="BD16" s="230"/>
      <c r="BE16" s="230"/>
      <c r="BF16" s="230"/>
    </row>
    <row r="17" spans="1:58" s="157" customFormat="1" ht="12.75">
      <c r="A17" s="158"/>
      <c r="B17" s="152" t="s">
        <v>189</v>
      </c>
      <c r="C17" s="153" t="s">
        <v>262</v>
      </c>
      <c r="D17" s="172">
        <v>6.09</v>
      </c>
      <c r="E17" s="172">
        <v>1.62</v>
      </c>
      <c r="F17" s="172"/>
      <c r="G17" s="81"/>
      <c r="H17" s="158"/>
      <c r="I17" s="681"/>
      <c r="J17" s="154" t="s">
        <v>16</v>
      </c>
      <c r="K17" s="155" t="s">
        <v>88</v>
      </c>
      <c r="L17" s="156">
        <f t="shared" si="1"/>
        <v>6.09</v>
      </c>
      <c r="M17" s="156">
        <f t="shared" si="2"/>
        <v>1.62</v>
      </c>
      <c r="N17" s="156" t="str">
        <f t="shared" si="3"/>
        <v/>
      </c>
      <c r="O17" s="40"/>
      <c r="P17" s="142" t="s">
        <v>340</v>
      </c>
      <c r="Q17" s="21" t="s">
        <v>341</v>
      </c>
      <c r="R17" s="156">
        <f>L54</f>
        <v>15.01</v>
      </c>
      <c r="S17" s="156">
        <f>M54</f>
        <v>2.59</v>
      </c>
      <c r="T17" s="156">
        <f>N54</f>
        <v>10.75</v>
      </c>
      <c r="U17" s="230"/>
      <c r="V17" s="230"/>
      <c r="W17" s="230"/>
      <c r="X17" s="230"/>
      <c r="Y17" s="230"/>
      <c r="Z17" s="230"/>
      <c r="AA17" s="230"/>
      <c r="AB17" s="230"/>
      <c r="AC17" s="230"/>
      <c r="AD17" s="230"/>
      <c r="AE17" s="230"/>
      <c r="AF17" s="230"/>
      <c r="AG17" s="230"/>
      <c r="AH17" s="230"/>
      <c r="AI17" s="230"/>
      <c r="AJ17" s="230"/>
      <c r="AK17" s="230"/>
      <c r="AL17" s="230"/>
      <c r="AM17" s="230"/>
      <c r="AN17" s="230"/>
      <c r="AO17" s="230"/>
      <c r="AP17" s="230"/>
      <c r="AQ17" s="230"/>
      <c r="AR17" s="230"/>
      <c r="AS17" s="230"/>
      <c r="AT17" s="230"/>
      <c r="AU17" s="230"/>
      <c r="AV17" s="230"/>
      <c r="AW17" s="230"/>
      <c r="AX17" s="230"/>
      <c r="AY17" s="230"/>
      <c r="AZ17" s="230"/>
      <c r="BA17" s="230"/>
      <c r="BB17" s="230"/>
      <c r="BC17" s="230"/>
      <c r="BD17" s="230"/>
      <c r="BE17" s="230"/>
      <c r="BF17" s="230"/>
    </row>
    <row r="18" spans="1:58" s="157" customFormat="1" ht="12.75">
      <c r="A18" s="158"/>
      <c r="B18" s="152" t="s">
        <v>186</v>
      </c>
      <c r="C18" s="153" t="s">
        <v>259</v>
      </c>
      <c r="D18" s="172">
        <v>0.55000000000000004</v>
      </c>
      <c r="E18" s="172">
        <v>0.34</v>
      </c>
      <c r="F18" s="172">
        <v>3.66</v>
      </c>
      <c r="G18" s="81"/>
      <c r="H18" s="158"/>
      <c r="I18" s="681"/>
      <c r="J18" s="154" t="s">
        <v>17</v>
      </c>
      <c r="K18" s="155" t="s">
        <v>89</v>
      </c>
      <c r="L18" s="156">
        <f t="shared" si="1"/>
        <v>0.55000000000000004</v>
      </c>
      <c r="M18" s="156">
        <f t="shared" si="2"/>
        <v>0.34</v>
      </c>
      <c r="N18" s="156">
        <f t="shared" si="3"/>
        <v>3.66</v>
      </c>
      <c r="O18" s="40"/>
      <c r="P18" s="142" t="s">
        <v>342</v>
      </c>
      <c r="Q18" s="21" t="s">
        <v>343</v>
      </c>
      <c r="R18" s="156">
        <f>L49</f>
        <v>68.56</v>
      </c>
      <c r="S18" s="156">
        <f>M49</f>
        <v>19.38</v>
      </c>
      <c r="T18" s="156">
        <f>N49</f>
        <v>26.2</v>
      </c>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30"/>
      <c r="AZ18" s="230"/>
      <c r="BA18" s="230"/>
      <c r="BB18" s="230"/>
      <c r="BC18" s="230"/>
      <c r="BD18" s="230"/>
      <c r="BE18" s="230"/>
      <c r="BF18" s="230"/>
    </row>
    <row r="19" spans="1:58" s="157" customFormat="1" ht="12.75">
      <c r="A19" s="158"/>
      <c r="B19" s="152" t="s">
        <v>184</v>
      </c>
      <c r="C19" s="153" t="s">
        <v>257</v>
      </c>
      <c r="D19" s="172"/>
      <c r="E19" s="172"/>
      <c r="F19" s="172">
        <v>0.5</v>
      </c>
      <c r="G19" s="81"/>
      <c r="H19" s="158"/>
      <c r="I19" s="681"/>
      <c r="J19" s="154" t="s">
        <v>18</v>
      </c>
      <c r="K19" s="155" t="s">
        <v>90</v>
      </c>
      <c r="L19" s="156" t="str">
        <f t="shared" si="1"/>
        <v/>
      </c>
      <c r="M19" s="156" t="str">
        <f t="shared" si="2"/>
        <v/>
      </c>
      <c r="N19" s="156">
        <f t="shared" si="3"/>
        <v>0.5</v>
      </c>
      <c r="O19" s="40"/>
      <c r="P19" s="142" t="s">
        <v>344</v>
      </c>
      <c r="Q19" s="21" t="s">
        <v>345</v>
      </c>
      <c r="R19" s="156">
        <f t="shared" ref="R19:T20" si="5">L38</f>
        <v>1085.04</v>
      </c>
      <c r="S19" s="156">
        <f t="shared" si="5"/>
        <v>852.37</v>
      </c>
      <c r="T19" s="156">
        <f t="shared" si="5"/>
        <v>1434.64</v>
      </c>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0"/>
      <c r="AZ19" s="230"/>
      <c r="BA19" s="230"/>
      <c r="BB19" s="230"/>
      <c r="BC19" s="230"/>
      <c r="BD19" s="230"/>
      <c r="BE19" s="230"/>
      <c r="BF19" s="230"/>
    </row>
    <row r="20" spans="1:58" s="157" customFormat="1" ht="12.75">
      <c r="A20" s="158"/>
      <c r="B20" s="152" t="s">
        <v>179</v>
      </c>
      <c r="C20" s="153" t="s">
        <v>252</v>
      </c>
      <c r="D20" s="172"/>
      <c r="E20" s="172"/>
      <c r="F20" s="172"/>
      <c r="G20" s="81"/>
      <c r="H20" s="158"/>
      <c r="I20" s="681"/>
      <c r="J20" s="154" t="s">
        <v>19</v>
      </c>
      <c r="K20" s="155" t="s">
        <v>141</v>
      </c>
      <c r="L20" s="156" t="str">
        <f t="shared" si="1"/>
        <v/>
      </c>
      <c r="M20" s="156" t="str">
        <f t="shared" si="2"/>
        <v/>
      </c>
      <c r="N20" s="156" t="str">
        <f t="shared" si="3"/>
        <v/>
      </c>
      <c r="O20" s="40"/>
      <c r="P20" s="142" t="s">
        <v>346</v>
      </c>
      <c r="Q20" s="21" t="s">
        <v>347</v>
      </c>
      <c r="R20" s="156">
        <f t="shared" si="5"/>
        <v>141.75</v>
      </c>
      <c r="S20" s="156">
        <f t="shared" si="5"/>
        <v>129.44</v>
      </c>
      <c r="T20" s="156">
        <f t="shared" si="5"/>
        <v>102.94</v>
      </c>
      <c r="U20" s="230"/>
      <c r="V20" s="230"/>
      <c r="W20" s="230"/>
      <c r="X20" s="230"/>
      <c r="Y20" s="230"/>
      <c r="Z20" s="230"/>
      <c r="AA20" s="230"/>
      <c r="AB20" s="230"/>
      <c r="AC20" s="230"/>
      <c r="AD20" s="230"/>
      <c r="AE20" s="230"/>
      <c r="AF20" s="230"/>
      <c r="AG20" s="230"/>
      <c r="AH20" s="230"/>
      <c r="AI20" s="230"/>
      <c r="AJ20" s="230"/>
      <c r="AK20" s="230"/>
      <c r="AL20" s="230"/>
      <c r="AM20" s="230"/>
      <c r="AN20" s="230"/>
      <c r="AO20" s="230"/>
      <c r="AP20" s="230"/>
      <c r="AQ20" s="230"/>
      <c r="AR20" s="230"/>
      <c r="AS20" s="230"/>
      <c r="AT20" s="230"/>
      <c r="AU20" s="230"/>
      <c r="AV20" s="230"/>
      <c r="AW20" s="230"/>
      <c r="AX20" s="230"/>
      <c r="AY20" s="230"/>
      <c r="AZ20" s="230"/>
      <c r="BA20" s="230"/>
      <c r="BB20" s="230"/>
      <c r="BC20" s="230"/>
      <c r="BD20" s="230"/>
      <c r="BE20" s="230"/>
      <c r="BF20" s="230"/>
    </row>
    <row r="21" spans="1:58" s="157" customFormat="1" ht="12.75">
      <c r="A21" s="158"/>
      <c r="B21" s="152" t="s">
        <v>227</v>
      </c>
      <c r="C21" s="153" t="s">
        <v>300</v>
      </c>
      <c r="D21" s="172"/>
      <c r="E21" s="172">
        <v>0.28000000000000003</v>
      </c>
      <c r="F21" s="172"/>
      <c r="G21" s="81"/>
      <c r="H21" s="158"/>
      <c r="I21" s="681"/>
      <c r="J21" s="154" t="s">
        <v>142</v>
      </c>
      <c r="K21" s="155" t="s">
        <v>143</v>
      </c>
      <c r="L21" s="156" t="str">
        <f t="shared" si="1"/>
        <v/>
      </c>
      <c r="M21" s="156">
        <f t="shared" si="2"/>
        <v>0.28000000000000003</v>
      </c>
      <c r="N21" s="156" t="str">
        <f t="shared" si="3"/>
        <v/>
      </c>
      <c r="O21" s="40"/>
      <c r="P21" s="142" t="s">
        <v>348</v>
      </c>
      <c r="Q21" s="21" t="s">
        <v>349</v>
      </c>
      <c r="R21" s="156">
        <f>L76</f>
        <v>200.41</v>
      </c>
      <c r="S21" s="156">
        <f>M76</f>
        <v>204.74</v>
      </c>
      <c r="T21" s="156">
        <f>N76</f>
        <v>191.86</v>
      </c>
      <c r="U21" s="230"/>
      <c r="V21" s="230"/>
      <c r="W21" s="230"/>
      <c r="X21" s="230"/>
      <c r="Y21" s="230"/>
      <c r="Z21" s="230"/>
      <c r="AA21" s="230"/>
      <c r="AB21" s="230"/>
      <c r="AC21" s="230"/>
      <c r="AD21" s="230"/>
      <c r="AE21" s="230"/>
      <c r="AF21" s="230"/>
      <c r="AG21" s="230"/>
      <c r="AH21" s="230"/>
      <c r="AI21" s="230"/>
      <c r="AJ21" s="230"/>
      <c r="AK21" s="230"/>
      <c r="AL21" s="230"/>
      <c r="AM21" s="230"/>
      <c r="AN21" s="230"/>
      <c r="AO21" s="230"/>
      <c r="AP21" s="230"/>
      <c r="AQ21" s="230"/>
      <c r="AR21" s="230"/>
      <c r="AS21" s="230"/>
      <c r="AT21" s="230"/>
      <c r="AU21" s="230"/>
      <c r="AV21" s="230"/>
      <c r="AW21" s="230"/>
      <c r="AX21" s="230"/>
      <c r="AY21" s="230"/>
      <c r="AZ21" s="230"/>
      <c r="BA21" s="230"/>
      <c r="BB21" s="230"/>
      <c r="BC21" s="230"/>
      <c r="BD21" s="230"/>
      <c r="BE21" s="230"/>
      <c r="BF21" s="230"/>
    </row>
    <row r="22" spans="1:58" s="157" customFormat="1" ht="12.75">
      <c r="A22" s="158"/>
      <c r="B22" s="152" t="s">
        <v>193</v>
      </c>
      <c r="C22" s="153" t="s">
        <v>266</v>
      </c>
      <c r="D22" s="172">
        <v>72.540000000000006</v>
      </c>
      <c r="E22" s="172">
        <v>10.48</v>
      </c>
      <c r="F22" s="172">
        <v>17.600000000000001</v>
      </c>
      <c r="G22" s="81"/>
      <c r="H22" s="158"/>
      <c r="I22" s="681"/>
      <c r="J22" s="154" t="s">
        <v>20</v>
      </c>
      <c r="K22" s="155" t="s">
        <v>91</v>
      </c>
      <c r="L22" s="156">
        <f t="shared" si="1"/>
        <v>72.540000000000006</v>
      </c>
      <c r="M22" s="156">
        <f t="shared" si="2"/>
        <v>10.48</v>
      </c>
      <c r="N22" s="156">
        <f t="shared" si="3"/>
        <v>17.600000000000001</v>
      </c>
      <c r="O22" s="40"/>
      <c r="P22" s="142" t="s">
        <v>350</v>
      </c>
      <c r="Q22" s="21" t="s">
        <v>351</v>
      </c>
      <c r="R22" s="156">
        <f>SUM(L79,L34:L35,L37)</f>
        <v>6.83</v>
      </c>
      <c r="S22" s="156">
        <f t="shared" ref="S22:T22" si="6">SUM(M79,M34:M35,M37)</f>
        <v>0</v>
      </c>
      <c r="T22" s="156">
        <f t="shared" si="6"/>
        <v>2.21</v>
      </c>
      <c r="U22" s="230"/>
      <c r="V22" s="230"/>
      <c r="W22" s="230"/>
      <c r="X22" s="230"/>
      <c r="Y22" s="230"/>
      <c r="Z22" s="230"/>
      <c r="AA22" s="230"/>
      <c r="AB22" s="230"/>
      <c r="AC22" s="230"/>
      <c r="AD22" s="230"/>
      <c r="AE22" s="230"/>
      <c r="AF22" s="230"/>
      <c r="AG22" s="230"/>
      <c r="AH22" s="230"/>
      <c r="AI22" s="230"/>
      <c r="AJ22" s="230"/>
      <c r="AK22" s="230"/>
      <c r="AL22" s="230"/>
      <c r="AM22" s="230"/>
      <c r="AN22" s="230"/>
      <c r="AO22" s="230"/>
      <c r="AP22" s="230"/>
      <c r="AQ22" s="230"/>
      <c r="AR22" s="230"/>
      <c r="AS22" s="230"/>
      <c r="AT22" s="230"/>
      <c r="AU22" s="230"/>
      <c r="AV22" s="230"/>
      <c r="AW22" s="230"/>
      <c r="AX22" s="230"/>
      <c r="AY22" s="230"/>
      <c r="AZ22" s="230"/>
      <c r="BA22" s="230"/>
      <c r="BB22" s="230"/>
      <c r="BC22" s="230"/>
      <c r="BD22" s="230"/>
      <c r="BE22" s="230"/>
      <c r="BF22" s="230"/>
    </row>
    <row r="23" spans="1:58" s="157" customFormat="1" ht="12.75">
      <c r="A23" s="158"/>
      <c r="B23" s="152" t="s">
        <v>191</v>
      </c>
      <c r="C23" s="153" t="s">
        <v>264</v>
      </c>
      <c r="D23" s="172"/>
      <c r="E23" s="172"/>
      <c r="F23" s="172"/>
      <c r="G23" s="81"/>
      <c r="H23" s="158"/>
      <c r="I23" s="681"/>
      <c r="J23" s="154" t="s">
        <v>21</v>
      </c>
      <c r="K23" s="155" t="s">
        <v>144</v>
      </c>
      <c r="L23" s="156" t="str">
        <f t="shared" si="1"/>
        <v/>
      </c>
      <c r="M23" s="156" t="str">
        <f t="shared" si="2"/>
        <v/>
      </c>
      <c r="N23" s="156" t="str">
        <f t="shared" si="3"/>
        <v/>
      </c>
      <c r="O23" s="40"/>
      <c r="P23" s="142" t="s">
        <v>352</v>
      </c>
      <c r="Q23" s="21" t="s">
        <v>353</v>
      </c>
      <c r="R23" s="156">
        <f>L77</f>
        <v>10.34</v>
      </c>
      <c r="S23" s="156">
        <f>M77</f>
        <v>10.4</v>
      </c>
      <c r="T23" s="156">
        <f>N77</f>
        <v>9.59</v>
      </c>
      <c r="U23" s="230"/>
      <c r="V23" s="230"/>
      <c r="W23" s="230"/>
      <c r="X23" s="230"/>
      <c r="Y23" s="230"/>
      <c r="Z23" s="230"/>
      <c r="AA23" s="230"/>
      <c r="AB23" s="230"/>
      <c r="AC23" s="230"/>
      <c r="AD23" s="230"/>
      <c r="AE23" s="230"/>
      <c r="AF23" s="230"/>
      <c r="AG23" s="230"/>
      <c r="AH23" s="230"/>
      <c r="AI23" s="230"/>
      <c r="AJ23" s="230"/>
      <c r="AK23" s="230"/>
      <c r="AL23" s="230"/>
      <c r="AM23" s="230"/>
      <c r="AN23" s="230"/>
      <c r="AO23" s="230"/>
      <c r="AP23" s="230"/>
      <c r="AQ23" s="230"/>
      <c r="AR23" s="230"/>
      <c r="AS23" s="230"/>
      <c r="AT23" s="230"/>
      <c r="AU23" s="230"/>
      <c r="AV23" s="230"/>
      <c r="AW23" s="230"/>
      <c r="AX23" s="230"/>
      <c r="AY23" s="230"/>
      <c r="AZ23" s="230"/>
      <c r="BA23" s="230"/>
      <c r="BB23" s="230"/>
      <c r="BC23" s="230"/>
      <c r="BD23" s="230"/>
      <c r="BE23" s="230"/>
      <c r="BF23" s="230"/>
    </row>
    <row r="24" spans="1:58" s="157" customFormat="1" ht="12.75">
      <c r="A24" s="158"/>
      <c r="B24" s="152" t="s">
        <v>210</v>
      </c>
      <c r="C24" s="153" t="s">
        <v>283</v>
      </c>
      <c r="D24" s="172">
        <v>4.24</v>
      </c>
      <c r="E24" s="172">
        <v>8.76</v>
      </c>
      <c r="F24" s="172">
        <v>4.88</v>
      </c>
      <c r="G24" s="81"/>
      <c r="H24" s="158"/>
      <c r="I24" s="681"/>
      <c r="J24" s="154" t="s">
        <v>22</v>
      </c>
      <c r="K24" s="155" t="s">
        <v>92</v>
      </c>
      <c r="L24" s="156">
        <f t="shared" si="1"/>
        <v>4.24</v>
      </c>
      <c r="M24" s="156">
        <f t="shared" si="2"/>
        <v>8.76</v>
      </c>
      <c r="N24" s="156">
        <f t="shared" si="3"/>
        <v>4.88</v>
      </c>
      <c r="O24" s="40"/>
      <c r="P24" s="142" t="s">
        <v>354</v>
      </c>
      <c r="Q24" s="21" t="s">
        <v>355</v>
      </c>
      <c r="R24" s="156">
        <f>L8</f>
        <v>32.799999999999997</v>
      </c>
      <c r="S24" s="156">
        <f>M8</f>
        <v>92.8</v>
      </c>
      <c r="T24" s="156">
        <f>N8</f>
        <v>43.42</v>
      </c>
      <c r="U24" s="230"/>
      <c r="V24" s="230"/>
      <c r="W24" s="230"/>
      <c r="X24" s="230"/>
      <c r="Y24" s="230"/>
      <c r="Z24" s="230"/>
      <c r="AA24" s="230"/>
      <c r="AB24" s="230"/>
      <c r="AC24" s="230"/>
      <c r="AD24" s="230"/>
      <c r="AE24" s="230"/>
      <c r="AF24" s="230"/>
      <c r="AG24" s="230"/>
      <c r="AH24" s="230"/>
      <c r="AI24" s="230"/>
      <c r="AJ24" s="230"/>
      <c r="AK24" s="230"/>
      <c r="AL24" s="230"/>
      <c r="AM24" s="230"/>
      <c r="AN24" s="230"/>
      <c r="AO24" s="230"/>
      <c r="AP24" s="230"/>
      <c r="AQ24" s="230"/>
      <c r="AR24" s="230"/>
      <c r="AS24" s="230"/>
      <c r="AT24" s="230"/>
      <c r="AU24" s="230"/>
      <c r="AV24" s="230"/>
      <c r="AW24" s="230"/>
      <c r="AX24" s="230"/>
      <c r="AY24" s="230"/>
      <c r="AZ24" s="230"/>
      <c r="BA24" s="230"/>
      <c r="BB24" s="230"/>
      <c r="BC24" s="230"/>
      <c r="BD24" s="230"/>
      <c r="BE24" s="230"/>
      <c r="BF24" s="230"/>
    </row>
    <row r="25" spans="1:58" s="157" customFormat="1" ht="12.75">
      <c r="A25" s="158"/>
      <c r="B25" s="152" t="s">
        <v>207</v>
      </c>
      <c r="C25" s="153" t="s">
        <v>280</v>
      </c>
      <c r="D25" s="172">
        <v>1234.17</v>
      </c>
      <c r="E25" s="172">
        <v>15503.86</v>
      </c>
      <c r="F25" s="172">
        <v>2704.82</v>
      </c>
      <c r="G25" s="81"/>
      <c r="H25" s="158"/>
      <c r="I25" s="681"/>
      <c r="J25" s="154" t="s">
        <v>23</v>
      </c>
      <c r="K25" s="155" t="s">
        <v>93</v>
      </c>
      <c r="L25" s="156">
        <f t="shared" si="1"/>
        <v>1234.17</v>
      </c>
      <c r="M25" s="156">
        <f t="shared" si="2"/>
        <v>15503.86</v>
      </c>
      <c r="N25" s="156">
        <f t="shared" si="3"/>
        <v>2704.82</v>
      </c>
      <c r="O25" s="40"/>
      <c r="P25" s="142" t="s">
        <v>356</v>
      </c>
      <c r="Q25" s="21" t="s">
        <v>357</v>
      </c>
      <c r="R25" s="156">
        <f>SUM(L70,L67:L68,L72)</f>
        <v>43175.229999999989</v>
      </c>
      <c r="S25" s="156">
        <f t="shared" ref="S25:T25" si="7">SUM(M70,M67:M68,M72)</f>
        <v>26386.38</v>
      </c>
      <c r="T25" s="156">
        <f t="shared" si="7"/>
        <v>34074.160000000003</v>
      </c>
      <c r="U25" s="230"/>
      <c r="V25" s="230"/>
      <c r="W25" s="230"/>
      <c r="X25" s="230"/>
      <c r="Y25" s="230"/>
      <c r="Z25" s="230"/>
      <c r="AA25" s="230"/>
      <c r="AB25" s="230"/>
      <c r="AC25" s="230"/>
      <c r="AD25" s="230"/>
      <c r="AE25" s="230"/>
      <c r="AF25" s="230"/>
      <c r="AG25" s="230"/>
      <c r="AH25" s="230"/>
      <c r="AI25" s="230"/>
      <c r="AJ25" s="230"/>
      <c r="AK25" s="230"/>
      <c r="AL25" s="230"/>
      <c r="AM25" s="230"/>
      <c r="AN25" s="230"/>
      <c r="AO25" s="230"/>
      <c r="AP25" s="230"/>
      <c r="AQ25" s="230"/>
      <c r="AR25" s="230"/>
      <c r="AS25" s="230"/>
      <c r="AT25" s="230"/>
      <c r="AU25" s="230"/>
      <c r="AV25" s="230"/>
      <c r="AW25" s="230"/>
      <c r="AX25" s="230"/>
      <c r="AY25" s="230"/>
      <c r="AZ25" s="230"/>
      <c r="BA25" s="230"/>
      <c r="BB25" s="230"/>
      <c r="BC25" s="230"/>
      <c r="BD25" s="230"/>
      <c r="BE25" s="230"/>
      <c r="BF25" s="230"/>
    </row>
    <row r="26" spans="1:58" s="157" customFormat="1" ht="15.75" customHeight="1">
      <c r="A26" s="158"/>
      <c r="B26" s="152" t="s">
        <v>249</v>
      </c>
      <c r="C26" s="153" t="s">
        <v>321</v>
      </c>
      <c r="D26" s="172">
        <v>10335.64</v>
      </c>
      <c r="E26" s="172">
        <v>10089.32</v>
      </c>
      <c r="F26" s="172">
        <v>25187.7</v>
      </c>
      <c r="G26" s="81"/>
      <c r="H26" s="158"/>
      <c r="I26" s="681"/>
      <c r="J26" s="154" t="s">
        <v>24</v>
      </c>
      <c r="K26" s="155" t="s">
        <v>94</v>
      </c>
      <c r="L26" s="156">
        <f t="shared" si="1"/>
        <v>10335.64</v>
      </c>
      <c r="M26" s="156">
        <f t="shared" si="2"/>
        <v>10089.32</v>
      </c>
      <c r="N26" s="156">
        <f t="shared" si="3"/>
        <v>25187.7</v>
      </c>
      <c r="O26" s="40"/>
      <c r="P26" s="143"/>
      <c r="Q26" s="67" t="s">
        <v>412</v>
      </c>
      <c r="R26" s="160"/>
      <c r="S26" s="160"/>
      <c r="T26" s="161"/>
      <c r="U26" s="230"/>
      <c r="V26" s="230"/>
      <c r="W26" s="230"/>
      <c r="X26" s="230"/>
      <c r="Y26" s="230"/>
      <c r="Z26" s="230"/>
      <c r="AA26" s="230"/>
      <c r="AB26" s="230"/>
      <c r="AC26" s="230"/>
      <c r="AD26" s="230"/>
      <c r="AE26" s="230"/>
      <c r="AF26" s="230"/>
      <c r="AG26" s="230"/>
      <c r="AH26" s="230"/>
      <c r="AI26" s="230"/>
      <c r="AJ26" s="230"/>
      <c r="AK26" s="230"/>
      <c r="AL26" s="230"/>
      <c r="AM26" s="230"/>
      <c r="AN26" s="230"/>
      <c r="AO26" s="230"/>
      <c r="AP26" s="230"/>
      <c r="AQ26" s="230"/>
      <c r="AR26" s="230"/>
      <c r="AS26" s="230"/>
      <c r="AT26" s="230"/>
      <c r="AU26" s="230"/>
      <c r="AV26" s="230"/>
      <c r="AW26" s="230"/>
      <c r="AX26" s="230"/>
      <c r="AY26" s="230"/>
      <c r="AZ26" s="230"/>
      <c r="BA26" s="230"/>
      <c r="BB26" s="230"/>
      <c r="BC26" s="230"/>
      <c r="BD26" s="230"/>
      <c r="BE26" s="230"/>
      <c r="BF26" s="230"/>
    </row>
    <row r="27" spans="1:58" s="157" customFormat="1" ht="12.75">
      <c r="A27" s="158"/>
      <c r="B27" s="152" t="s">
        <v>221</v>
      </c>
      <c r="C27" s="153" t="s">
        <v>294</v>
      </c>
      <c r="D27" s="172"/>
      <c r="E27" s="172"/>
      <c r="F27" s="172"/>
      <c r="G27" s="81"/>
      <c r="H27" s="158"/>
      <c r="I27" s="681"/>
      <c r="J27" s="154" t="s">
        <v>25</v>
      </c>
      <c r="K27" s="155" t="s">
        <v>145</v>
      </c>
      <c r="L27" s="156" t="str">
        <f t="shared" si="1"/>
        <v/>
      </c>
      <c r="M27" s="156" t="str">
        <f t="shared" si="2"/>
        <v/>
      </c>
      <c r="N27" s="156" t="str">
        <f t="shared" si="3"/>
        <v/>
      </c>
      <c r="O27" s="40"/>
      <c r="P27" s="142" t="s">
        <v>358</v>
      </c>
      <c r="Q27" s="22" t="s">
        <v>84</v>
      </c>
      <c r="R27" s="156">
        <f>L13</f>
        <v>2.5499999999999998</v>
      </c>
      <c r="S27" s="156" t="str">
        <f>M13</f>
        <v/>
      </c>
      <c r="T27" s="156">
        <f>N13</f>
        <v>27.94</v>
      </c>
      <c r="U27" s="230"/>
      <c r="V27" s="230"/>
      <c r="W27" s="230"/>
      <c r="X27" s="230"/>
      <c r="Y27" s="230"/>
      <c r="Z27" s="230"/>
      <c r="AA27" s="230"/>
      <c r="AB27" s="230"/>
      <c r="AC27" s="230"/>
      <c r="AD27" s="230"/>
      <c r="AE27" s="230"/>
      <c r="AF27" s="230"/>
      <c r="AG27" s="230"/>
      <c r="AH27" s="230"/>
      <c r="AI27" s="230"/>
      <c r="AJ27" s="230"/>
      <c r="AK27" s="230"/>
      <c r="AL27" s="230"/>
      <c r="AM27" s="230"/>
      <c r="AN27" s="230"/>
      <c r="AO27" s="230"/>
      <c r="AP27" s="230"/>
      <c r="AQ27" s="230"/>
      <c r="AR27" s="230"/>
      <c r="AS27" s="230"/>
      <c r="AT27" s="230"/>
      <c r="AU27" s="230"/>
      <c r="AV27" s="230"/>
      <c r="AW27" s="230"/>
      <c r="AX27" s="230"/>
      <c r="AY27" s="230"/>
      <c r="AZ27" s="230"/>
      <c r="BA27" s="230"/>
      <c r="BB27" s="230"/>
      <c r="BC27" s="230"/>
      <c r="BD27" s="230"/>
      <c r="BE27" s="230"/>
      <c r="BF27" s="230"/>
    </row>
    <row r="28" spans="1:58" s="157" customFormat="1" ht="12.75">
      <c r="A28" s="158"/>
      <c r="B28" s="152" t="s">
        <v>226</v>
      </c>
      <c r="C28" s="153" t="s">
        <v>299</v>
      </c>
      <c r="D28" s="172"/>
      <c r="E28" s="172"/>
      <c r="F28" s="172"/>
      <c r="G28" s="81"/>
      <c r="H28" s="158"/>
      <c r="I28" s="681"/>
      <c r="J28" s="154" t="s">
        <v>146</v>
      </c>
      <c r="K28" s="155" t="s">
        <v>147</v>
      </c>
      <c r="L28" s="156" t="str">
        <f t="shared" si="1"/>
        <v/>
      </c>
      <c r="M28" s="156" t="str">
        <f t="shared" si="2"/>
        <v/>
      </c>
      <c r="N28" s="156" t="str">
        <f t="shared" si="3"/>
        <v/>
      </c>
      <c r="O28" s="40"/>
      <c r="P28" s="142" t="s">
        <v>359</v>
      </c>
      <c r="Q28" s="22" t="s">
        <v>90</v>
      </c>
      <c r="R28" s="156" t="str">
        <f>L19</f>
        <v/>
      </c>
      <c r="S28" s="156" t="str">
        <f>M19</f>
        <v/>
      </c>
      <c r="T28" s="156">
        <f>N19</f>
        <v>0.5</v>
      </c>
      <c r="U28" s="230"/>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c r="AU28" s="230"/>
      <c r="AV28" s="230"/>
      <c r="AW28" s="230"/>
      <c r="AX28" s="230"/>
      <c r="AY28" s="230"/>
      <c r="AZ28" s="230"/>
      <c r="BA28" s="230"/>
      <c r="BB28" s="230"/>
      <c r="BC28" s="230"/>
      <c r="BD28" s="230"/>
      <c r="BE28" s="230"/>
      <c r="BF28" s="230"/>
    </row>
    <row r="29" spans="1:58" s="157" customFormat="1" ht="12.75">
      <c r="A29" s="158"/>
      <c r="B29" s="152" t="s">
        <v>230</v>
      </c>
      <c r="C29" s="153" t="s">
        <v>303</v>
      </c>
      <c r="D29" s="172"/>
      <c r="E29" s="172"/>
      <c r="F29" s="172"/>
      <c r="G29" s="81"/>
      <c r="H29" s="158"/>
      <c r="I29" s="681"/>
      <c r="J29" s="154" t="s">
        <v>148</v>
      </c>
      <c r="K29" s="155" t="s">
        <v>149</v>
      </c>
      <c r="L29" s="156" t="str">
        <f t="shared" si="1"/>
        <v/>
      </c>
      <c r="M29" s="156" t="str">
        <f t="shared" si="2"/>
        <v/>
      </c>
      <c r="N29" s="156" t="str">
        <f t="shared" si="3"/>
        <v/>
      </c>
      <c r="O29" s="40"/>
      <c r="P29" s="142" t="s">
        <v>360</v>
      </c>
      <c r="Q29" s="22" t="s">
        <v>361</v>
      </c>
      <c r="R29" s="156">
        <f>L17</f>
        <v>6.09</v>
      </c>
      <c r="S29" s="156">
        <f>M17</f>
        <v>1.62</v>
      </c>
      <c r="T29" s="156" t="str">
        <f>N17</f>
        <v/>
      </c>
      <c r="U29" s="230"/>
      <c r="V29" s="230"/>
      <c r="W29" s="230"/>
      <c r="X29" s="230"/>
      <c r="Y29" s="230"/>
      <c r="Z29" s="230"/>
      <c r="AA29" s="230"/>
      <c r="AB29" s="230"/>
      <c r="AC29" s="230"/>
      <c r="AD29" s="230"/>
      <c r="AE29" s="230"/>
      <c r="AF29" s="230"/>
      <c r="AG29" s="230"/>
      <c r="AH29" s="230"/>
      <c r="AI29" s="230"/>
      <c r="AJ29" s="230"/>
      <c r="AK29" s="230"/>
      <c r="AL29" s="230"/>
      <c r="AM29" s="230"/>
      <c r="AN29" s="230"/>
      <c r="AO29" s="230"/>
      <c r="AP29" s="230"/>
      <c r="AQ29" s="230"/>
      <c r="AR29" s="230"/>
      <c r="AS29" s="230"/>
      <c r="AT29" s="230"/>
      <c r="AU29" s="230"/>
      <c r="AV29" s="230"/>
      <c r="AW29" s="230"/>
      <c r="AX29" s="230"/>
      <c r="AY29" s="230"/>
      <c r="AZ29" s="230"/>
      <c r="BA29" s="230"/>
      <c r="BB29" s="230"/>
      <c r="BC29" s="230"/>
      <c r="BD29" s="230"/>
      <c r="BE29" s="230"/>
      <c r="BF29" s="230"/>
    </row>
    <row r="30" spans="1:58" s="157" customFormat="1" ht="12.75">
      <c r="A30" s="158"/>
      <c r="B30" s="152" t="s">
        <v>182</v>
      </c>
      <c r="C30" s="153" t="s">
        <v>255</v>
      </c>
      <c r="D30" s="172"/>
      <c r="E30" s="172"/>
      <c r="F30" s="172"/>
      <c r="G30" s="81"/>
      <c r="H30" s="158"/>
      <c r="I30" s="681"/>
      <c r="J30" s="154" t="s">
        <v>26</v>
      </c>
      <c r="K30" s="155" t="s">
        <v>150</v>
      </c>
      <c r="L30" s="156" t="str">
        <f t="shared" si="1"/>
        <v/>
      </c>
      <c r="M30" s="156" t="str">
        <f t="shared" si="2"/>
        <v/>
      </c>
      <c r="N30" s="156" t="str">
        <f t="shared" si="3"/>
        <v/>
      </c>
      <c r="O30" s="40"/>
      <c r="P30" s="142" t="s">
        <v>362</v>
      </c>
      <c r="Q30" s="22" t="s">
        <v>91</v>
      </c>
      <c r="R30" s="156">
        <f>L22</f>
        <v>72.540000000000006</v>
      </c>
      <c r="S30" s="156">
        <f>M22</f>
        <v>10.48</v>
      </c>
      <c r="T30" s="156">
        <f>N22</f>
        <v>17.600000000000001</v>
      </c>
      <c r="U30" s="230"/>
      <c r="V30" s="230"/>
      <c r="W30" s="230"/>
      <c r="X30" s="230"/>
      <c r="Y30" s="230"/>
      <c r="Z30" s="230"/>
      <c r="AA30" s="230"/>
      <c r="AB30" s="230"/>
      <c r="AC30" s="230"/>
      <c r="AD30" s="230"/>
      <c r="AE30" s="230"/>
      <c r="AF30" s="230"/>
      <c r="AG30" s="230"/>
      <c r="AH30" s="230"/>
      <c r="AI30" s="230"/>
      <c r="AJ30" s="230"/>
      <c r="AK30" s="230"/>
      <c r="AL30" s="230"/>
      <c r="AM30" s="230"/>
      <c r="AN30" s="230"/>
      <c r="AO30" s="230"/>
      <c r="AP30" s="230"/>
      <c r="AQ30" s="230"/>
      <c r="AR30" s="230"/>
      <c r="AS30" s="230"/>
      <c r="AT30" s="230"/>
      <c r="AU30" s="230"/>
      <c r="AV30" s="230"/>
      <c r="AW30" s="230"/>
      <c r="AX30" s="230"/>
      <c r="AY30" s="230"/>
      <c r="AZ30" s="230"/>
      <c r="BA30" s="230"/>
      <c r="BB30" s="230"/>
      <c r="BC30" s="230"/>
      <c r="BD30" s="230"/>
      <c r="BE30" s="230"/>
      <c r="BF30" s="230"/>
    </row>
    <row r="31" spans="1:58" s="157" customFormat="1" ht="12.75">
      <c r="A31" s="158"/>
      <c r="B31" s="152" t="s">
        <v>211</v>
      </c>
      <c r="C31" s="153" t="s">
        <v>284</v>
      </c>
      <c r="D31" s="172">
        <v>236.83</v>
      </c>
      <c r="E31" s="172">
        <v>253.43</v>
      </c>
      <c r="F31" s="172">
        <v>4219.7700000000004</v>
      </c>
      <c r="G31" s="81"/>
      <c r="H31" s="158"/>
      <c r="I31" s="681"/>
      <c r="J31" s="154" t="s">
        <v>27</v>
      </c>
      <c r="K31" s="155" t="s">
        <v>95</v>
      </c>
      <c r="L31" s="156">
        <f t="shared" si="1"/>
        <v>236.83</v>
      </c>
      <c r="M31" s="156">
        <f t="shared" si="2"/>
        <v>253.43</v>
      </c>
      <c r="N31" s="156">
        <f t="shared" si="3"/>
        <v>4219.7700000000004</v>
      </c>
      <c r="O31" s="40"/>
      <c r="P31" s="142" t="s">
        <v>363</v>
      </c>
      <c r="Q31" s="22" t="s">
        <v>94</v>
      </c>
      <c r="R31" s="156">
        <f>L26</f>
        <v>10335.64</v>
      </c>
      <c r="S31" s="156">
        <f>M26</f>
        <v>10089.32</v>
      </c>
      <c r="T31" s="156">
        <f>N26</f>
        <v>25187.7</v>
      </c>
      <c r="U31" s="230"/>
      <c r="V31" s="230"/>
      <c r="W31" s="230"/>
      <c r="X31" s="230"/>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c r="AW31" s="230"/>
      <c r="AX31" s="230"/>
      <c r="AY31" s="230"/>
      <c r="AZ31" s="230"/>
      <c r="BA31" s="230"/>
      <c r="BB31" s="230"/>
      <c r="BC31" s="230"/>
      <c r="BD31" s="230"/>
      <c r="BE31" s="230"/>
      <c r="BF31" s="230"/>
    </row>
    <row r="32" spans="1:58" s="157" customFormat="1" ht="12.75">
      <c r="A32" s="158"/>
      <c r="B32" s="152" t="s">
        <v>185</v>
      </c>
      <c r="C32" s="153" t="s">
        <v>258</v>
      </c>
      <c r="D32" s="172"/>
      <c r="E32" s="172"/>
      <c r="F32" s="172"/>
      <c r="G32" s="81"/>
      <c r="H32" s="158"/>
      <c r="I32" s="681"/>
      <c r="J32" s="154" t="s">
        <v>28</v>
      </c>
      <c r="K32" s="155" t="s">
        <v>96</v>
      </c>
      <c r="L32" s="156" t="str">
        <f t="shared" si="1"/>
        <v/>
      </c>
      <c r="M32" s="156" t="str">
        <f t="shared" si="2"/>
        <v/>
      </c>
      <c r="N32" s="156" t="str">
        <f t="shared" si="3"/>
        <v/>
      </c>
      <c r="O32" s="40"/>
      <c r="P32" s="142" t="s">
        <v>364</v>
      </c>
      <c r="Q32" s="22" t="s">
        <v>87</v>
      </c>
      <c r="R32" s="156">
        <f>L16</f>
        <v>485.64</v>
      </c>
      <c r="S32" s="156">
        <f>M16</f>
        <v>2.8</v>
      </c>
      <c r="T32" s="156" t="str">
        <f>N16</f>
        <v/>
      </c>
      <c r="U32" s="230"/>
      <c r="V32" s="230"/>
      <c r="W32" s="230"/>
      <c r="X32" s="230"/>
      <c r="Y32" s="230"/>
      <c r="Z32" s="230"/>
      <c r="AA32" s="230"/>
      <c r="AB32" s="230"/>
      <c r="AC32" s="230"/>
      <c r="AD32" s="230"/>
      <c r="AE32" s="230"/>
      <c r="AF32" s="230"/>
      <c r="AG32" s="230"/>
      <c r="AH32" s="230"/>
      <c r="AI32" s="230"/>
      <c r="AJ32" s="230"/>
      <c r="AK32" s="230"/>
      <c r="AL32" s="230"/>
      <c r="AM32" s="230"/>
      <c r="AN32" s="230"/>
      <c r="AO32" s="230"/>
      <c r="AP32" s="230"/>
      <c r="AQ32" s="230"/>
      <c r="AR32" s="230"/>
      <c r="AS32" s="230"/>
      <c r="AT32" s="230"/>
      <c r="AU32" s="230"/>
      <c r="AV32" s="230"/>
      <c r="AW32" s="230"/>
      <c r="AX32" s="230"/>
      <c r="AY32" s="230"/>
      <c r="AZ32" s="230"/>
      <c r="BA32" s="230"/>
      <c r="BB32" s="230"/>
      <c r="BC32" s="230"/>
      <c r="BD32" s="230"/>
      <c r="BE32" s="230"/>
      <c r="BF32" s="230"/>
    </row>
    <row r="33" spans="1:58" s="157" customFormat="1" ht="12.75">
      <c r="A33" s="158"/>
      <c r="B33" s="152" t="s">
        <v>205</v>
      </c>
      <c r="C33" s="153" t="s">
        <v>278</v>
      </c>
      <c r="D33" s="172">
        <v>47.2</v>
      </c>
      <c r="E33" s="172"/>
      <c r="F33" s="172"/>
      <c r="G33" s="81"/>
      <c r="H33" s="158"/>
      <c r="I33" s="681"/>
      <c r="J33" s="154" t="s">
        <v>29</v>
      </c>
      <c r="K33" s="155" t="s">
        <v>97</v>
      </c>
      <c r="L33" s="156">
        <f t="shared" si="1"/>
        <v>47.2</v>
      </c>
      <c r="M33" s="156" t="str">
        <f t="shared" si="2"/>
        <v/>
      </c>
      <c r="N33" s="156" t="str">
        <f t="shared" si="3"/>
        <v/>
      </c>
      <c r="O33" s="40"/>
      <c r="P33" s="142" t="s">
        <v>365</v>
      </c>
      <c r="Q33" s="22" t="s">
        <v>145</v>
      </c>
      <c r="R33" s="156" t="str">
        <f>L27</f>
        <v/>
      </c>
      <c r="S33" s="156" t="str">
        <f>M27</f>
        <v/>
      </c>
      <c r="T33" s="156" t="str">
        <f>N27</f>
        <v/>
      </c>
      <c r="U33" s="230"/>
      <c r="V33" s="230"/>
      <c r="W33" s="230"/>
      <c r="X33" s="230"/>
      <c r="Y33" s="230"/>
      <c r="Z33" s="230"/>
      <c r="AA33" s="230"/>
      <c r="AB33" s="230"/>
      <c r="AC33" s="230"/>
      <c r="AD33" s="230"/>
      <c r="AE33" s="230"/>
      <c r="AF33" s="230"/>
      <c r="AG33" s="230"/>
      <c r="AH33" s="230"/>
      <c r="AI33" s="230"/>
      <c r="AJ33" s="230"/>
      <c r="AK33" s="230"/>
      <c r="AL33" s="230"/>
      <c r="AM33" s="230"/>
      <c r="AN33" s="230"/>
      <c r="AO33" s="230"/>
      <c r="AP33" s="230"/>
      <c r="AQ33" s="230"/>
      <c r="AR33" s="230"/>
      <c r="AS33" s="230"/>
      <c r="AT33" s="230"/>
      <c r="AU33" s="230"/>
      <c r="AV33" s="230"/>
      <c r="AW33" s="230"/>
      <c r="AX33" s="230"/>
      <c r="AY33" s="230"/>
      <c r="AZ33" s="230"/>
      <c r="BA33" s="230"/>
      <c r="BB33" s="230"/>
      <c r="BC33" s="230"/>
      <c r="BD33" s="230"/>
      <c r="BE33" s="230"/>
      <c r="BF33" s="230"/>
    </row>
    <row r="34" spans="1:58" s="157" customFormat="1" ht="12.75">
      <c r="A34" s="158"/>
      <c r="B34" s="152" t="s">
        <v>215</v>
      </c>
      <c r="C34" s="153" t="s">
        <v>288</v>
      </c>
      <c r="D34" s="172"/>
      <c r="E34" s="172"/>
      <c r="F34" s="172">
        <v>0.33</v>
      </c>
      <c r="G34" s="81"/>
      <c r="H34" s="158"/>
      <c r="I34" s="681"/>
      <c r="J34" s="154" t="s">
        <v>99</v>
      </c>
      <c r="K34" s="155" t="s">
        <v>98</v>
      </c>
      <c r="L34" s="156" t="str">
        <f t="shared" si="1"/>
        <v/>
      </c>
      <c r="M34" s="156" t="str">
        <f t="shared" si="2"/>
        <v/>
      </c>
      <c r="N34" s="156">
        <f t="shared" si="3"/>
        <v>0.33</v>
      </c>
      <c r="O34" s="40"/>
      <c r="P34" s="142" t="s">
        <v>366</v>
      </c>
      <c r="Q34" s="22" t="s">
        <v>89</v>
      </c>
      <c r="R34" s="156">
        <f>L18</f>
        <v>0.55000000000000004</v>
      </c>
      <c r="S34" s="156">
        <f>M18</f>
        <v>0.34</v>
      </c>
      <c r="T34" s="156">
        <f>N18</f>
        <v>3.66</v>
      </c>
      <c r="U34" s="230"/>
      <c r="V34" s="230"/>
      <c r="W34" s="230"/>
      <c r="X34" s="230"/>
      <c r="Y34" s="230"/>
      <c r="Z34" s="230"/>
      <c r="AA34" s="230"/>
      <c r="AB34" s="230"/>
      <c r="AC34" s="230"/>
      <c r="AD34" s="230"/>
      <c r="AE34" s="230"/>
      <c r="AF34" s="230"/>
      <c r="AG34" s="230"/>
      <c r="AH34" s="230"/>
      <c r="AI34" s="230"/>
      <c r="AJ34" s="230"/>
      <c r="AK34" s="230"/>
      <c r="AL34" s="230"/>
      <c r="AM34" s="230"/>
      <c r="AN34" s="230"/>
      <c r="AO34" s="230"/>
      <c r="AP34" s="230"/>
      <c r="AQ34" s="230"/>
      <c r="AR34" s="230"/>
      <c r="AS34" s="230"/>
      <c r="AT34" s="230"/>
      <c r="AU34" s="230"/>
      <c r="AV34" s="230"/>
      <c r="AW34" s="230"/>
      <c r="AX34" s="230"/>
      <c r="AY34" s="230"/>
      <c r="AZ34" s="230"/>
      <c r="BA34" s="230"/>
      <c r="BB34" s="230"/>
      <c r="BC34" s="230"/>
      <c r="BD34" s="230"/>
      <c r="BE34" s="230"/>
      <c r="BF34" s="230"/>
    </row>
    <row r="35" spans="1:58" s="157" customFormat="1" ht="12.75">
      <c r="A35" s="158"/>
      <c r="B35" s="152" t="s">
        <v>188</v>
      </c>
      <c r="C35" s="153" t="s">
        <v>261</v>
      </c>
      <c r="D35" s="172">
        <v>3.59</v>
      </c>
      <c r="E35" s="172"/>
      <c r="F35" s="172"/>
      <c r="G35" s="81"/>
      <c r="H35" s="158"/>
      <c r="I35" s="681"/>
      <c r="J35" s="154" t="s">
        <v>101</v>
      </c>
      <c r="K35" s="155" t="s">
        <v>100</v>
      </c>
      <c r="L35" s="156">
        <f t="shared" si="1"/>
        <v>3.59</v>
      </c>
      <c r="M35" s="156" t="str">
        <f t="shared" si="2"/>
        <v/>
      </c>
      <c r="N35" s="156" t="str">
        <f t="shared" si="3"/>
        <v/>
      </c>
      <c r="O35" s="40"/>
      <c r="P35" s="142" t="s">
        <v>367</v>
      </c>
      <c r="Q35" s="22" t="s">
        <v>141</v>
      </c>
      <c r="R35" s="156" t="str">
        <f>L20</f>
        <v/>
      </c>
      <c r="S35" s="156" t="str">
        <f>M20</f>
        <v/>
      </c>
      <c r="T35" s="156" t="str">
        <f>N20</f>
        <v/>
      </c>
      <c r="U35" s="230"/>
      <c r="V35" s="230"/>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c r="AU35" s="230"/>
      <c r="AV35" s="230"/>
      <c r="AW35" s="230"/>
      <c r="AX35" s="230"/>
      <c r="AY35" s="230"/>
      <c r="AZ35" s="230"/>
      <c r="BA35" s="230"/>
      <c r="BB35" s="230"/>
      <c r="BC35" s="230"/>
      <c r="BD35" s="230"/>
      <c r="BE35" s="230"/>
      <c r="BF35" s="230"/>
    </row>
    <row r="36" spans="1:58" s="157" customFormat="1" ht="12.75">
      <c r="A36" s="158"/>
      <c r="B36" s="152" t="s">
        <v>217</v>
      </c>
      <c r="C36" s="153" t="s">
        <v>290</v>
      </c>
      <c r="D36" s="172"/>
      <c r="E36" s="172"/>
      <c r="F36" s="172"/>
      <c r="G36" s="81"/>
      <c r="H36" s="159"/>
      <c r="I36" s="682"/>
      <c r="J36" s="154" t="s">
        <v>30</v>
      </c>
      <c r="K36" s="155" t="s">
        <v>151</v>
      </c>
      <c r="L36" s="156" t="str">
        <f t="shared" si="1"/>
        <v/>
      </c>
      <c r="M36" s="156" t="str">
        <f t="shared" si="2"/>
        <v/>
      </c>
      <c r="N36" s="156" t="str">
        <f t="shared" si="3"/>
        <v/>
      </c>
      <c r="O36" s="40"/>
      <c r="P36" s="142" t="s">
        <v>368</v>
      </c>
      <c r="Q36" s="22" t="s">
        <v>147</v>
      </c>
      <c r="R36" s="156" t="str">
        <f>L28</f>
        <v/>
      </c>
      <c r="S36" s="156" t="str">
        <f>M28</f>
        <v/>
      </c>
      <c r="T36" s="156" t="str">
        <f>N28</f>
        <v/>
      </c>
      <c r="U36" s="230"/>
      <c r="V36" s="230"/>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c r="AU36" s="230"/>
      <c r="AV36" s="230"/>
      <c r="AW36" s="230"/>
      <c r="AX36" s="230"/>
      <c r="AY36" s="230"/>
      <c r="AZ36" s="230"/>
      <c r="BA36" s="230"/>
      <c r="BB36" s="230"/>
      <c r="BC36" s="230"/>
      <c r="BD36" s="230"/>
      <c r="BE36" s="230"/>
      <c r="BF36" s="230"/>
    </row>
    <row r="37" spans="1:58" s="157" customFormat="1" ht="12.75">
      <c r="A37" s="151" t="s">
        <v>31</v>
      </c>
      <c r="B37" s="152" t="s">
        <v>232</v>
      </c>
      <c r="C37" s="153" t="s">
        <v>305</v>
      </c>
      <c r="D37" s="172">
        <v>3.24</v>
      </c>
      <c r="E37" s="172"/>
      <c r="F37" s="172">
        <v>1.83</v>
      </c>
      <c r="G37" s="81"/>
      <c r="H37" s="151" t="s">
        <v>31</v>
      </c>
      <c r="I37" s="264" t="s">
        <v>32</v>
      </c>
      <c r="J37" s="154" t="s">
        <v>33</v>
      </c>
      <c r="K37" s="155" t="s">
        <v>102</v>
      </c>
      <c r="L37" s="156">
        <f t="shared" si="1"/>
        <v>3.24</v>
      </c>
      <c r="M37" s="156" t="str">
        <f t="shared" si="2"/>
        <v/>
      </c>
      <c r="N37" s="156">
        <f t="shared" si="3"/>
        <v>1.83</v>
      </c>
      <c r="O37" s="40"/>
      <c r="P37" s="142" t="s">
        <v>369</v>
      </c>
      <c r="Q37" s="22" t="s">
        <v>86</v>
      </c>
      <c r="R37" s="156">
        <f>L15</f>
        <v>12.19</v>
      </c>
      <c r="S37" s="156">
        <f>M15</f>
        <v>87.2</v>
      </c>
      <c r="T37" s="156">
        <f>N15</f>
        <v>8.8800000000000008</v>
      </c>
      <c r="U37" s="230"/>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0"/>
      <c r="AR37" s="230"/>
      <c r="AS37" s="230"/>
      <c r="AT37" s="230"/>
      <c r="AU37" s="230"/>
      <c r="AV37" s="230"/>
      <c r="AW37" s="230"/>
      <c r="AX37" s="230"/>
      <c r="AY37" s="230"/>
      <c r="AZ37" s="230"/>
      <c r="BA37" s="230"/>
      <c r="BB37" s="230"/>
      <c r="BC37" s="230"/>
      <c r="BD37" s="230"/>
      <c r="BE37" s="230"/>
      <c r="BF37" s="230"/>
    </row>
    <row r="38" spans="1:58" s="157" customFormat="1" ht="12.75">
      <c r="A38" s="159"/>
      <c r="B38" s="152" t="s">
        <v>247</v>
      </c>
      <c r="C38" s="153" t="s">
        <v>319</v>
      </c>
      <c r="D38" s="172"/>
      <c r="E38" s="172"/>
      <c r="F38" s="172">
        <v>0.05</v>
      </c>
      <c r="G38" s="81"/>
      <c r="H38" s="151" t="s">
        <v>34</v>
      </c>
      <c r="I38" s="680" t="s">
        <v>152</v>
      </c>
      <c r="J38" s="154" t="s">
        <v>35</v>
      </c>
      <c r="K38" s="155" t="s">
        <v>103</v>
      </c>
      <c r="L38" s="156">
        <f>IF(ISNUMBER(D39),D39,"")</f>
        <v>1085.04</v>
      </c>
      <c r="M38" s="156">
        <f t="shared" ref="M38:N38" si="8">IF(ISNUMBER(E39),E39,"")</f>
        <v>852.37</v>
      </c>
      <c r="N38" s="156">
        <f t="shared" si="8"/>
        <v>1434.64</v>
      </c>
      <c r="O38" s="40"/>
      <c r="P38" s="142" t="s">
        <v>370</v>
      </c>
      <c r="Q38" s="22" t="s">
        <v>143</v>
      </c>
      <c r="R38" s="156" t="str">
        <f>L21</f>
        <v/>
      </c>
      <c r="S38" s="156">
        <f>M21</f>
        <v>0.28000000000000003</v>
      </c>
      <c r="T38" s="156" t="str">
        <f>N21</f>
        <v/>
      </c>
      <c r="U38" s="230"/>
      <c r="V38" s="230"/>
      <c r="W38" s="230"/>
      <c r="X38" s="230"/>
      <c r="Y38" s="230"/>
      <c r="Z38" s="230"/>
      <c r="AA38" s="230"/>
      <c r="AB38" s="230"/>
      <c r="AC38" s="230"/>
      <c r="AD38" s="230"/>
      <c r="AE38" s="230"/>
      <c r="AF38" s="230"/>
      <c r="AG38" s="230"/>
      <c r="AH38" s="230"/>
      <c r="AI38" s="230"/>
      <c r="AJ38" s="230"/>
      <c r="AK38" s="230"/>
      <c r="AL38" s="230"/>
      <c r="AM38" s="230"/>
      <c r="AN38" s="230"/>
      <c r="AO38" s="230"/>
      <c r="AP38" s="230"/>
      <c r="AQ38" s="230"/>
      <c r="AR38" s="230"/>
      <c r="AS38" s="230"/>
      <c r="AT38" s="230"/>
      <c r="AU38" s="230"/>
      <c r="AV38" s="230"/>
      <c r="AW38" s="230"/>
      <c r="AX38" s="230"/>
      <c r="AY38" s="230"/>
      <c r="AZ38" s="230"/>
      <c r="BA38" s="230"/>
      <c r="BB38" s="230"/>
      <c r="BC38" s="230"/>
      <c r="BD38" s="230"/>
      <c r="BE38" s="230"/>
      <c r="BF38" s="230"/>
    </row>
    <row r="39" spans="1:58" s="157" customFormat="1" ht="12.75">
      <c r="A39" s="151" t="s">
        <v>34</v>
      </c>
      <c r="B39" s="152" t="s">
        <v>236</v>
      </c>
      <c r="C39" s="153" t="s">
        <v>309</v>
      </c>
      <c r="D39" s="172">
        <v>1085.04</v>
      </c>
      <c r="E39" s="172">
        <v>852.37</v>
      </c>
      <c r="F39" s="172">
        <v>1434.64</v>
      </c>
      <c r="G39" s="81"/>
      <c r="H39" s="159"/>
      <c r="I39" s="682"/>
      <c r="J39" s="154" t="s">
        <v>105</v>
      </c>
      <c r="K39" s="155" t="s">
        <v>104</v>
      </c>
      <c r="L39" s="156">
        <f t="shared" ref="L39:L41" si="9">IF(ISNUMBER(D40),D40,"")</f>
        <v>141.75</v>
      </c>
      <c r="M39" s="156">
        <f t="shared" ref="M39:M41" si="10">IF(ISNUMBER(E40),E40,"")</f>
        <v>129.44</v>
      </c>
      <c r="N39" s="156">
        <f t="shared" ref="N39:N41" si="11">IF(ISNUMBER(F40),F40,"")</f>
        <v>102.94</v>
      </c>
      <c r="O39" s="40"/>
      <c r="P39" s="142" t="s">
        <v>371</v>
      </c>
      <c r="Q39" s="22" t="s">
        <v>93</v>
      </c>
      <c r="R39" s="156">
        <f>L25</f>
        <v>1234.17</v>
      </c>
      <c r="S39" s="156">
        <f>M25</f>
        <v>15503.86</v>
      </c>
      <c r="T39" s="156">
        <f>N25</f>
        <v>2704.82</v>
      </c>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c r="AQ39" s="230"/>
      <c r="AR39" s="230"/>
      <c r="AS39" s="230"/>
      <c r="AT39" s="230"/>
      <c r="AU39" s="230"/>
      <c r="AV39" s="230"/>
      <c r="AW39" s="230"/>
      <c r="AX39" s="230"/>
      <c r="AY39" s="230"/>
      <c r="AZ39" s="230"/>
      <c r="BA39" s="230"/>
      <c r="BB39" s="230"/>
      <c r="BC39" s="230"/>
      <c r="BD39" s="230"/>
      <c r="BE39" s="230"/>
      <c r="BF39" s="230"/>
    </row>
    <row r="40" spans="1:58" s="157" customFormat="1" ht="12.75">
      <c r="A40" s="159"/>
      <c r="B40" s="152" t="s">
        <v>239</v>
      </c>
      <c r="C40" s="153" t="s">
        <v>36</v>
      </c>
      <c r="D40" s="172">
        <v>141.75</v>
      </c>
      <c r="E40" s="172">
        <v>129.44</v>
      </c>
      <c r="F40" s="172">
        <v>102.94</v>
      </c>
      <c r="G40" s="81"/>
      <c r="H40" s="151" t="s">
        <v>37</v>
      </c>
      <c r="I40" s="680" t="s">
        <v>153</v>
      </c>
      <c r="J40" s="154" t="s">
        <v>38</v>
      </c>
      <c r="K40" s="155" t="s">
        <v>106</v>
      </c>
      <c r="L40" s="156">
        <f t="shared" si="9"/>
        <v>4.9000000000000004</v>
      </c>
      <c r="M40" s="156">
        <f t="shared" si="10"/>
        <v>1.57</v>
      </c>
      <c r="N40" s="156">
        <f t="shared" si="11"/>
        <v>2.79</v>
      </c>
      <c r="O40" s="40"/>
      <c r="P40" s="142" t="s">
        <v>372</v>
      </c>
      <c r="Q40" s="22" t="s">
        <v>85</v>
      </c>
      <c r="R40" s="156" t="str">
        <f>L14</f>
        <v/>
      </c>
      <c r="S40" s="156" t="str">
        <f>M14</f>
        <v/>
      </c>
      <c r="T40" s="156">
        <f>N14</f>
        <v>25.64</v>
      </c>
      <c r="U40" s="230"/>
      <c r="V40" s="230"/>
      <c r="W40" s="230"/>
      <c r="X40" s="230"/>
      <c r="Y40" s="230"/>
      <c r="Z40" s="230"/>
      <c r="AA40" s="230"/>
      <c r="AB40" s="230"/>
      <c r="AC40" s="230"/>
      <c r="AD40" s="230"/>
      <c r="AE40" s="230"/>
      <c r="AF40" s="230"/>
      <c r="AG40" s="230"/>
      <c r="AH40" s="230"/>
      <c r="AI40" s="230"/>
      <c r="AJ40" s="230"/>
      <c r="AK40" s="230"/>
      <c r="AL40" s="230"/>
      <c r="AM40" s="230"/>
      <c r="AN40" s="230"/>
      <c r="AO40" s="230"/>
      <c r="AP40" s="230"/>
      <c r="AQ40" s="230"/>
      <c r="AR40" s="230"/>
      <c r="AS40" s="230"/>
      <c r="AT40" s="230"/>
      <c r="AU40" s="230"/>
      <c r="AV40" s="230"/>
      <c r="AW40" s="230"/>
      <c r="AX40" s="230"/>
      <c r="AY40" s="230"/>
      <c r="AZ40" s="230"/>
      <c r="BA40" s="230"/>
      <c r="BB40" s="230"/>
      <c r="BC40" s="230"/>
      <c r="BD40" s="230"/>
      <c r="BE40" s="230"/>
      <c r="BF40" s="230"/>
    </row>
    <row r="41" spans="1:58" s="157" customFormat="1" ht="12.75">
      <c r="A41" s="158" t="s">
        <v>37</v>
      </c>
      <c r="B41" s="152" t="s">
        <v>197</v>
      </c>
      <c r="C41" s="153" t="s">
        <v>270</v>
      </c>
      <c r="D41" s="172">
        <v>4.9000000000000004</v>
      </c>
      <c r="E41" s="172">
        <v>1.57</v>
      </c>
      <c r="F41" s="172">
        <v>2.79</v>
      </c>
      <c r="G41" s="81"/>
      <c r="H41" s="158"/>
      <c r="I41" s="681"/>
      <c r="J41" s="154" t="s">
        <v>39</v>
      </c>
      <c r="K41" s="155" t="s">
        <v>107</v>
      </c>
      <c r="L41" s="156">
        <f t="shared" si="9"/>
        <v>776.62</v>
      </c>
      <c r="M41" s="156">
        <f t="shared" si="10"/>
        <v>839.08</v>
      </c>
      <c r="N41" s="156">
        <f t="shared" si="11"/>
        <v>286.52</v>
      </c>
      <c r="O41" s="40"/>
      <c r="P41" s="142" t="s">
        <v>373</v>
      </c>
      <c r="Q41" s="22" t="s">
        <v>374</v>
      </c>
      <c r="R41" s="156">
        <f t="shared" ref="R41:T43" si="12">L10</f>
        <v>4.6100000000000003</v>
      </c>
      <c r="S41" s="156">
        <f t="shared" si="12"/>
        <v>6.16</v>
      </c>
      <c r="T41" s="156">
        <f t="shared" si="12"/>
        <v>8.17</v>
      </c>
      <c r="U41" s="230"/>
      <c r="V41" s="230"/>
      <c r="W41" s="230"/>
      <c r="X41" s="230"/>
      <c r="Y41" s="230"/>
      <c r="Z41" s="230"/>
      <c r="AA41" s="230"/>
      <c r="AB41" s="230"/>
      <c r="AC41" s="230"/>
      <c r="AD41" s="230"/>
      <c r="AE41" s="230"/>
      <c r="AF41" s="230"/>
      <c r="AG41" s="230"/>
      <c r="AH41" s="230"/>
      <c r="AI41" s="230"/>
      <c r="AJ41" s="230"/>
      <c r="AK41" s="230"/>
      <c r="AL41" s="230"/>
      <c r="AM41" s="230"/>
      <c r="AN41" s="230"/>
      <c r="AO41" s="230"/>
      <c r="AP41" s="230"/>
      <c r="AQ41" s="230"/>
      <c r="AR41" s="230"/>
      <c r="AS41" s="230"/>
      <c r="AT41" s="230"/>
      <c r="AU41" s="230"/>
      <c r="AV41" s="230"/>
      <c r="AW41" s="230"/>
      <c r="AX41" s="230"/>
      <c r="AY41" s="230"/>
      <c r="AZ41" s="230"/>
      <c r="BA41" s="230"/>
      <c r="BB41" s="230"/>
      <c r="BC41" s="230"/>
      <c r="BD41" s="230"/>
      <c r="BE41" s="230"/>
      <c r="BF41" s="230"/>
    </row>
    <row r="42" spans="1:58" s="157" customFormat="1" ht="12.75">
      <c r="A42" s="158"/>
      <c r="B42" s="152" t="s">
        <v>213</v>
      </c>
      <c r="C42" s="153" t="s">
        <v>286</v>
      </c>
      <c r="D42" s="172">
        <v>776.62</v>
      </c>
      <c r="E42" s="172">
        <v>839.08</v>
      </c>
      <c r="F42" s="172">
        <v>286.52</v>
      </c>
      <c r="G42" s="81"/>
      <c r="H42" s="158"/>
      <c r="I42" s="681"/>
      <c r="J42" s="154" t="s">
        <v>40</v>
      </c>
      <c r="K42" s="155" t="s">
        <v>108</v>
      </c>
      <c r="L42" s="156">
        <f t="shared" ref="L42:L50" si="13">IF(ISNUMBER(D43),D43,"")</f>
        <v>57.06</v>
      </c>
      <c r="M42" s="156">
        <f t="shared" ref="M42:M51" si="14">IF(ISNUMBER(E43),E43,"")</f>
        <v>71.58</v>
      </c>
      <c r="N42" s="156">
        <f t="shared" ref="N42:N51" si="15">IF(ISNUMBER(F43),F43,"")</f>
        <v>51.36</v>
      </c>
      <c r="O42" s="40"/>
      <c r="P42" s="142" t="s">
        <v>375</v>
      </c>
      <c r="Q42" s="22" t="s">
        <v>82</v>
      </c>
      <c r="R42" s="156">
        <f t="shared" si="12"/>
        <v>864.41</v>
      </c>
      <c r="S42" s="156">
        <f t="shared" si="12"/>
        <v>272.13</v>
      </c>
      <c r="T42" s="156">
        <f t="shared" si="12"/>
        <v>263.16000000000003</v>
      </c>
      <c r="U42" s="230"/>
      <c r="V42" s="230"/>
      <c r="W42" s="230"/>
      <c r="X42" s="230"/>
      <c r="Y42" s="230"/>
      <c r="Z42" s="230"/>
      <c r="AA42" s="230"/>
      <c r="AB42" s="230"/>
      <c r="AC42" s="230"/>
      <c r="AD42" s="230"/>
      <c r="AE42" s="230"/>
      <c r="AF42" s="230"/>
      <c r="AG42" s="230"/>
      <c r="AH42" s="230"/>
      <c r="AI42" s="230"/>
      <c r="AJ42" s="230"/>
      <c r="AK42" s="230"/>
      <c r="AL42" s="230"/>
      <c r="AM42" s="230"/>
      <c r="AN42" s="230"/>
      <c r="AO42" s="230"/>
      <c r="AP42" s="230"/>
      <c r="AQ42" s="230"/>
      <c r="AR42" s="230"/>
      <c r="AS42" s="230"/>
      <c r="AT42" s="230"/>
      <c r="AU42" s="230"/>
      <c r="AV42" s="230"/>
      <c r="AW42" s="230"/>
      <c r="AX42" s="230"/>
      <c r="AY42" s="230"/>
      <c r="AZ42" s="230"/>
      <c r="BA42" s="230"/>
      <c r="BB42" s="230"/>
      <c r="BC42" s="230"/>
      <c r="BD42" s="230"/>
      <c r="BE42" s="230"/>
      <c r="BF42" s="230"/>
    </row>
    <row r="43" spans="1:58" s="157" customFormat="1" ht="12.75">
      <c r="A43" s="158"/>
      <c r="B43" s="152" t="s">
        <v>202</v>
      </c>
      <c r="C43" s="153" t="s">
        <v>275</v>
      </c>
      <c r="D43" s="172">
        <v>57.06</v>
      </c>
      <c r="E43" s="172">
        <v>71.58</v>
      </c>
      <c r="F43" s="172">
        <v>51.36</v>
      </c>
      <c r="G43" s="81"/>
      <c r="H43" s="159"/>
      <c r="I43" s="682"/>
      <c r="J43" s="154" t="s">
        <v>41</v>
      </c>
      <c r="K43" s="155" t="s">
        <v>109</v>
      </c>
      <c r="L43" s="156">
        <f t="shared" si="13"/>
        <v>0.37</v>
      </c>
      <c r="M43" s="156">
        <f t="shared" si="14"/>
        <v>7.24</v>
      </c>
      <c r="N43" s="156" t="str">
        <f t="shared" si="15"/>
        <v/>
      </c>
      <c r="O43" s="40"/>
      <c r="P43" s="142" t="s">
        <v>376</v>
      </c>
      <c r="Q43" s="22" t="s">
        <v>83</v>
      </c>
      <c r="R43" s="156">
        <f t="shared" si="12"/>
        <v>142272.67000000001</v>
      </c>
      <c r="S43" s="156">
        <f t="shared" si="12"/>
        <v>30022.05</v>
      </c>
      <c r="T43" s="156">
        <f t="shared" si="12"/>
        <v>35554.160000000003</v>
      </c>
      <c r="U43" s="230"/>
      <c r="V43" s="230"/>
      <c r="W43" s="230"/>
      <c r="X43" s="230"/>
      <c r="Y43" s="230"/>
      <c r="Z43" s="230"/>
      <c r="AA43" s="230"/>
      <c r="AB43" s="230"/>
      <c r="AC43" s="230"/>
      <c r="AD43" s="230"/>
      <c r="AE43" s="230"/>
      <c r="AF43" s="230"/>
      <c r="AG43" s="230"/>
      <c r="AH43" s="230"/>
      <c r="AI43" s="230"/>
      <c r="AJ43" s="230"/>
      <c r="AK43" s="230"/>
      <c r="AL43" s="230"/>
      <c r="AM43" s="230"/>
      <c r="AN43" s="230"/>
      <c r="AO43" s="230"/>
      <c r="AP43" s="230"/>
      <c r="AQ43" s="230"/>
      <c r="AR43" s="230"/>
      <c r="AS43" s="230"/>
      <c r="AT43" s="230"/>
      <c r="AU43" s="230"/>
      <c r="AV43" s="230"/>
      <c r="AW43" s="230"/>
      <c r="AX43" s="230"/>
      <c r="AY43" s="230"/>
      <c r="AZ43" s="230"/>
      <c r="BA43" s="230"/>
      <c r="BB43" s="230"/>
      <c r="BC43" s="230"/>
      <c r="BD43" s="230"/>
      <c r="BE43" s="230"/>
      <c r="BF43" s="230"/>
    </row>
    <row r="44" spans="1:58" s="157" customFormat="1" ht="12.75">
      <c r="A44" s="159"/>
      <c r="B44" s="152" t="s">
        <v>237</v>
      </c>
      <c r="C44" s="153" t="s">
        <v>310</v>
      </c>
      <c r="D44" s="172">
        <v>0.37</v>
      </c>
      <c r="E44" s="172">
        <v>7.24</v>
      </c>
      <c r="F44" s="172"/>
      <c r="G44" s="81"/>
      <c r="H44" s="151" t="s">
        <v>42</v>
      </c>
      <c r="I44" s="680" t="s">
        <v>154</v>
      </c>
      <c r="J44" s="154" t="s">
        <v>43</v>
      </c>
      <c r="K44" s="155" t="s">
        <v>110</v>
      </c>
      <c r="L44" s="156">
        <f t="shared" si="13"/>
        <v>117.79</v>
      </c>
      <c r="M44" s="156">
        <f t="shared" si="14"/>
        <v>24.25</v>
      </c>
      <c r="N44" s="156">
        <f t="shared" si="15"/>
        <v>25.16</v>
      </c>
      <c r="O44" s="40"/>
      <c r="P44" s="142" t="s">
        <v>377</v>
      </c>
      <c r="Q44" s="22" t="s">
        <v>378</v>
      </c>
      <c r="R44" s="156">
        <f>L71</f>
        <v>10822.36</v>
      </c>
      <c r="S44" s="156">
        <f>M71</f>
        <v>11974.36</v>
      </c>
      <c r="T44" s="156">
        <f>N71</f>
        <v>9410.4599999999991</v>
      </c>
      <c r="U44" s="230"/>
      <c r="V44" s="230"/>
      <c r="W44" s="230"/>
      <c r="X44" s="230"/>
      <c r="Y44" s="230"/>
      <c r="Z44" s="230"/>
      <c r="AA44" s="230"/>
      <c r="AB44" s="230"/>
      <c r="AC44" s="230"/>
      <c r="AD44" s="230"/>
      <c r="AE44" s="230"/>
      <c r="AF44" s="230"/>
      <c r="AG44" s="230"/>
      <c r="AH44" s="230"/>
      <c r="AI44" s="230"/>
      <c r="AJ44" s="230"/>
      <c r="AK44" s="230"/>
      <c r="AL44" s="230"/>
      <c r="AM44" s="230"/>
      <c r="AN44" s="230"/>
      <c r="AO44" s="230"/>
      <c r="AP44" s="230"/>
      <c r="AQ44" s="230"/>
      <c r="AR44" s="230"/>
      <c r="AS44" s="230"/>
      <c r="AT44" s="230"/>
      <c r="AU44" s="230"/>
      <c r="AV44" s="230"/>
      <c r="AW44" s="230"/>
      <c r="AX44" s="230"/>
      <c r="AY44" s="230"/>
      <c r="AZ44" s="230"/>
      <c r="BA44" s="230"/>
      <c r="BB44" s="230"/>
      <c r="BC44" s="230"/>
      <c r="BD44" s="230"/>
      <c r="BE44" s="230"/>
      <c r="BF44" s="230"/>
    </row>
    <row r="45" spans="1:58" s="157" customFormat="1" ht="12.75">
      <c r="A45" s="158" t="s">
        <v>42</v>
      </c>
      <c r="B45" s="152" t="s">
        <v>235</v>
      </c>
      <c r="C45" s="153" t="s">
        <v>308</v>
      </c>
      <c r="D45" s="172">
        <v>117.79</v>
      </c>
      <c r="E45" s="172">
        <v>24.25</v>
      </c>
      <c r="F45" s="172">
        <v>25.16</v>
      </c>
      <c r="G45" s="81"/>
      <c r="H45" s="158"/>
      <c r="I45" s="681"/>
      <c r="J45" s="154" t="s">
        <v>44</v>
      </c>
      <c r="K45" s="155" t="s">
        <v>111</v>
      </c>
      <c r="L45" s="156">
        <f t="shared" si="13"/>
        <v>46.7</v>
      </c>
      <c r="M45" s="156">
        <f t="shared" si="14"/>
        <v>22.32</v>
      </c>
      <c r="N45" s="156">
        <f t="shared" si="15"/>
        <v>38.630000000000003</v>
      </c>
      <c r="O45" s="40"/>
      <c r="P45" s="142" t="s">
        <v>379</v>
      </c>
      <c r="Q45" s="22" t="s">
        <v>176</v>
      </c>
      <c r="R45" s="156">
        <f>L45</f>
        <v>46.7</v>
      </c>
      <c r="S45" s="156">
        <f>M45</f>
        <v>22.32</v>
      </c>
      <c r="T45" s="156">
        <f>N45</f>
        <v>38.630000000000003</v>
      </c>
      <c r="U45" s="230"/>
      <c r="V45" s="230"/>
      <c r="W45" s="230"/>
      <c r="X45" s="230"/>
      <c r="Y45" s="230"/>
      <c r="Z45" s="230"/>
      <c r="AA45" s="230"/>
      <c r="AB45" s="230"/>
      <c r="AC45" s="230"/>
      <c r="AD45" s="230"/>
      <c r="AE45" s="230"/>
      <c r="AF45" s="230"/>
      <c r="AG45" s="230"/>
      <c r="AH45" s="230"/>
      <c r="AI45" s="230"/>
      <c r="AJ45" s="230"/>
      <c r="AK45" s="230"/>
      <c r="AL45" s="230"/>
      <c r="AM45" s="230"/>
      <c r="AN45" s="230"/>
      <c r="AO45" s="230"/>
      <c r="AP45" s="230"/>
      <c r="AQ45" s="230"/>
      <c r="AR45" s="230"/>
      <c r="AS45" s="230"/>
      <c r="AT45" s="230"/>
      <c r="AU45" s="230"/>
      <c r="AV45" s="230"/>
      <c r="AW45" s="230"/>
      <c r="AX45" s="230"/>
      <c r="AY45" s="230"/>
      <c r="AZ45" s="230"/>
      <c r="BA45" s="230"/>
      <c r="BB45" s="230"/>
      <c r="BC45" s="230"/>
      <c r="BD45" s="230"/>
      <c r="BE45" s="230"/>
      <c r="BF45" s="230"/>
    </row>
    <row r="46" spans="1:58" s="157" customFormat="1" ht="12.75">
      <c r="A46" s="158"/>
      <c r="B46" s="152" t="s">
        <v>212</v>
      </c>
      <c r="C46" s="153" t="s">
        <v>285</v>
      </c>
      <c r="D46" s="172">
        <v>46.7</v>
      </c>
      <c r="E46" s="172">
        <v>22.32</v>
      </c>
      <c r="F46" s="172">
        <v>38.630000000000003</v>
      </c>
      <c r="G46" s="81"/>
      <c r="H46" s="159"/>
      <c r="I46" s="682"/>
      <c r="J46" s="154" t="s">
        <v>45</v>
      </c>
      <c r="K46" s="155" t="s">
        <v>155</v>
      </c>
      <c r="L46" s="156">
        <f t="shared" si="13"/>
        <v>647.66</v>
      </c>
      <c r="M46" s="156">
        <f t="shared" si="14"/>
        <v>146.08000000000001</v>
      </c>
      <c r="N46" s="156">
        <f t="shared" si="15"/>
        <v>1.78</v>
      </c>
      <c r="O46" s="40"/>
      <c r="P46" s="142" t="s">
        <v>380</v>
      </c>
      <c r="Q46" s="22" t="s">
        <v>381</v>
      </c>
      <c r="R46" s="156" t="str">
        <f>L59</f>
        <v/>
      </c>
      <c r="S46" s="156" t="str">
        <f>M59</f>
        <v/>
      </c>
      <c r="T46" s="156" t="str">
        <f>N59</f>
        <v/>
      </c>
      <c r="U46" s="230"/>
      <c r="V46" s="230"/>
      <c r="W46" s="230"/>
      <c r="X46" s="230"/>
      <c r="Y46" s="230"/>
      <c r="Z46" s="230"/>
      <c r="AA46" s="230"/>
      <c r="AB46" s="230"/>
      <c r="AC46" s="230"/>
      <c r="AD46" s="230"/>
      <c r="AE46" s="230"/>
      <c r="AF46" s="230"/>
      <c r="AG46" s="230"/>
      <c r="AH46" s="230"/>
      <c r="AI46" s="230"/>
      <c r="AJ46" s="230"/>
      <c r="AK46" s="230"/>
      <c r="AL46" s="230"/>
      <c r="AM46" s="230"/>
      <c r="AN46" s="230"/>
      <c r="AO46" s="230"/>
      <c r="AP46" s="230"/>
      <c r="AQ46" s="230"/>
      <c r="AR46" s="230"/>
      <c r="AS46" s="230"/>
      <c r="AT46" s="230"/>
      <c r="AU46" s="230"/>
      <c r="AV46" s="230"/>
      <c r="AW46" s="230"/>
      <c r="AX46" s="230"/>
      <c r="AY46" s="230"/>
      <c r="AZ46" s="230"/>
      <c r="BA46" s="230"/>
      <c r="BB46" s="230"/>
      <c r="BC46" s="230"/>
      <c r="BD46" s="230"/>
      <c r="BE46" s="230"/>
      <c r="BF46" s="230"/>
    </row>
    <row r="47" spans="1:58" s="157" customFormat="1" ht="12.75">
      <c r="A47" s="159"/>
      <c r="B47" s="152" t="s">
        <v>234</v>
      </c>
      <c r="C47" s="153" t="s">
        <v>307</v>
      </c>
      <c r="D47" s="172">
        <v>647.66</v>
      </c>
      <c r="E47" s="172">
        <v>146.08000000000001</v>
      </c>
      <c r="F47" s="172">
        <v>1.78</v>
      </c>
      <c r="G47" s="81"/>
      <c r="H47" s="151" t="s">
        <v>46</v>
      </c>
      <c r="I47" s="680" t="s">
        <v>156</v>
      </c>
      <c r="J47" s="154" t="s">
        <v>47</v>
      </c>
      <c r="K47" s="155" t="s">
        <v>112</v>
      </c>
      <c r="L47" s="156">
        <f t="shared" si="13"/>
        <v>757.09</v>
      </c>
      <c r="M47" s="156">
        <f t="shared" si="14"/>
        <v>459.59</v>
      </c>
      <c r="N47" s="156">
        <f t="shared" si="15"/>
        <v>689.03</v>
      </c>
      <c r="O47" s="40"/>
      <c r="P47" s="142" t="s">
        <v>382</v>
      </c>
      <c r="Q47" s="22" t="s">
        <v>383</v>
      </c>
      <c r="R47" s="156" t="str">
        <f>L55</f>
        <v/>
      </c>
      <c r="S47" s="156">
        <f>M55</f>
        <v>0.13</v>
      </c>
      <c r="T47" s="156" t="str">
        <f>N55</f>
        <v/>
      </c>
      <c r="U47" s="230"/>
      <c r="V47" s="230"/>
      <c r="W47" s="230"/>
      <c r="X47" s="230"/>
      <c r="Y47" s="230"/>
      <c r="Z47" s="230"/>
      <c r="AA47" s="230"/>
      <c r="AB47" s="230"/>
      <c r="AC47" s="230"/>
      <c r="AD47" s="230"/>
      <c r="AE47" s="230"/>
      <c r="AF47" s="230"/>
      <c r="AG47" s="230"/>
      <c r="AH47" s="230"/>
      <c r="AI47" s="230"/>
      <c r="AJ47" s="230"/>
      <c r="AK47" s="230"/>
      <c r="AL47" s="230"/>
      <c r="AM47" s="230"/>
      <c r="AN47" s="230"/>
      <c r="AO47" s="230"/>
      <c r="AP47" s="230"/>
      <c r="AQ47" s="230"/>
      <c r="AR47" s="230"/>
      <c r="AS47" s="230"/>
      <c r="AT47" s="230"/>
      <c r="AU47" s="230"/>
      <c r="AV47" s="230"/>
      <c r="AW47" s="230"/>
      <c r="AX47" s="230"/>
      <c r="AY47" s="230"/>
      <c r="AZ47" s="230"/>
      <c r="BA47" s="230"/>
      <c r="BB47" s="230"/>
      <c r="BC47" s="230"/>
      <c r="BD47" s="230"/>
      <c r="BE47" s="230"/>
      <c r="BF47" s="230"/>
    </row>
    <row r="48" spans="1:58" s="157" customFormat="1" ht="12.75">
      <c r="A48" s="151" t="s">
        <v>46</v>
      </c>
      <c r="B48" s="152" t="s">
        <v>241</v>
      </c>
      <c r="C48" s="153" t="s">
        <v>313</v>
      </c>
      <c r="D48" s="172">
        <v>757.09</v>
      </c>
      <c r="E48" s="172">
        <v>459.59</v>
      </c>
      <c r="F48" s="172">
        <v>689.03</v>
      </c>
      <c r="G48" s="81"/>
      <c r="H48" s="158"/>
      <c r="I48" s="681"/>
      <c r="J48" s="154" t="s">
        <v>48</v>
      </c>
      <c r="K48" s="155" t="s">
        <v>157</v>
      </c>
      <c r="L48" s="156">
        <f t="shared" si="13"/>
        <v>534.73</v>
      </c>
      <c r="M48" s="156">
        <f t="shared" si="14"/>
        <v>1281.8599999999999</v>
      </c>
      <c r="N48" s="156">
        <f t="shared" si="15"/>
        <v>1259.6300000000001</v>
      </c>
      <c r="O48" s="40"/>
      <c r="P48" s="142" t="s">
        <v>384</v>
      </c>
      <c r="Q48" s="22" t="s">
        <v>106</v>
      </c>
      <c r="R48" s="156">
        <f>L40</f>
        <v>4.9000000000000004</v>
      </c>
      <c r="S48" s="156">
        <f>M40</f>
        <v>1.57</v>
      </c>
      <c r="T48" s="156">
        <f>N40</f>
        <v>2.79</v>
      </c>
      <c r="U48" s="230"/>
      <c r="V48" s="230"/>
      <c r="W48" s="230"/>
      <c r="X48" s="230"/>
      <c r="Y48" s="230"/>
      <c r="Z48" s="230"/>
      <c r="AA48" s="230"/>
      <c r="AB48" s="230"/>
      <c r="AC48" s="230"/>
      <c r="AD48" s="230"/>
      <c r="AE48" s="230"/>
      <c r="AF48" s="230"/>
      <c r="AG48" s="230"/>
      <c r="AH48" s="230"/>
      <c r="AI48" s="230"/>
      <c r="AJ48" s="230"/>
      <c r="AK48" s="230"/>
      <c r="AL48" s="230"/>
      <c r="AM48" s="230"/>
      <c r="AN48" s="230"/>
      <c r="AO48" s="230"/>
      <c r="AP48" s="230"/>
      <c r="AQ48" s="230"/>
      <c r="AR48" s="230"/>
      <c r="AS48" s="230"/>
      <c r="AT48" s="230"/>
      <c r="AU48" s="230"/>
      <c r="AV48" s="230"/>
      <c r="AW48" s="230"/>
      <c r="AX48" s="230"/>
      <c r="AY48" s="230"/>
      <c r="AZ48" s="230"/>
      <c r="BA48" s="230"/>
      <c r="BB48" s="230"/>
      <c r="BC48" s="230"/>
      <c r="BD48" s="230"/>
      <c r="BE48" s="230"/>
      <c r="BF48" s="230"/>
    </row>
    <row r="49" spans="1:58" s="157" customFormat="1" ht="12.75">
      <c r="A49" s="158"/>
      <c r="B49" s="152" t="s">
        <v>242</v>
      </c>
      <c r="C49" s="153" t="s">
        <v>314</v>
      </c>
      <c r="D49" s="172">
        <v>534.73</v>
      </c>
      <c r="E49" s="172">
        <v>1281.8599999999999</v>
      </c>
      <c r="F49" s="172">
        <v>1259.6300000000001</v>
      </c>
      <c r="G49" s="81"/>
      <c r="H49" s="159"/>
      <c r="I49" s="682"/>
      <c r="J49" s="154" t="s">
        <v>49</v>
      </c>
      <c r="K49" s="155" t="s">
        <v>158</v>
      </c>
      <c r="L49" s="156">
        <f t="shared" si="13"/>
        <v>68.56</v>
      </c>
      <c r="M49" s="156">
        <f t="shared" si="14"/>
        <v>19.38</v>
      </c>
      <c r="N49" s="156">
        <f t="shared" si="15"/>
        <v>26.2</v>
      </c>
      <c r="O49" s="40"/>
      <c r="P49" s="142" t="s">
        <v>385</v>
      </c>
      <c r="Q49" s="22" t="s">
        <v>108</v>
      </c>
      <c r="R49" s="156">
        <f>L42</f>
        <v>57.06</v>
      </c>
      <c r="S49" s="156">
        <f>M42</f>
        <v>71.58</v>
      </c>
      <c r="T49" s="156">
        <f>N42</f>
        <v>51.36</v>
      </c>
      <c r="U49" s="230"/>
      <c r="V49" s="230"/>
      <c r="W49" s="230"/>
      <c r="X49" s="230"/>
      <c r="Y49" s="230"/>
      <c r="Z49" s="230"/>
      <c r="AA49" s="230"/>
      <c r="AB49" s="230"/>
      <c r="AC49" s="230"/>
      <c r="AD49" s="230"/>
      <c r="AE49" s="230"/>
      <c r="AF49" s="230"/>
      <c r="AG49" s="230"/>
      <c r="AH49" s="230"/>
      <c r="AI49" s="230"/>
      <c r="AJ49" s="230"/>
      <c r="AK49" s="230"/>
      <c r="AL49" s="230"/>
      <c r="AM49" s="230"/>
      <c r="AN49" s="230"/>
      <c r="AO49" s="230"/>
      <c r="AP49" s="230"/>
      <c r="AQ49" s="230"/>
      <c r="AR49" s="230"/>
      <c r="AS49" s="230"/>
      <c r="AT49" s="230"/>
      <c r="AU49" s="230"/>
      <c r="AV49" s="230"/>
      <c r="AW49" s="230"/>
      <c r="AX49" s="230"/>
      <c r="AY49" s="230"/>
      <c r="AZ49" s="230"/>
      <c r="BA49" s="230"/>
      <c r="BB49" s="230"/>
      <c r="BC49" s="230"/>
      <c r="BD49" s="230"/>
      <c r="BE49" s="230"/>
      <c r="BF49" s="230"/>
    </row>
    <row r="50" spans="1:58" s="157" customFormat="1" ht="12.75" customHeight="1">
      <c r="A50" s="162"/>
      <c r="B50" s="152" t="s">
        <v>245</v>
      </c>
      <c r="C50" s="153" t="s">
        <v>317</v>
      </c>
      <c r="D50" s="172">
        <v>68.56</v>
      </c>
      <c r="E50" s="172">
        <v>19.38</v>
      </c>
      <c r="F50" s="172">
        <v>26.2</v>
      </c>
      <c r="G50" s="81"/>
      <c r="H50" s="151" t="s">
        <v>50</v>
      </c>
      <c r="I50" s="680" t="s">
        <v>159</v>
      </c>
      <c r="J50" s="154" t="s">
        <v>51</v>
      </c>
      <c r="K50" s="155" t="s">
        <v>113</v>
      </c>
      <c r="L50" s="156" t="str">
        <f t="shared" si="13"/>
        <v/>
      </c>
      <c r="M50" s="156">
        <f t="shared" si="14"/>
        <v>7.0000000000000007E-2</v>
      </c>
      <c r="N50" s="156">
        <f t="shared" si="15"/>
        <v>2925.37</v>
      </c>
      <c r="O50" s="40"/>
      <c r="P50" s="142" t="s">
        <v>386</v>
      </c>
      <c r="Q50" s="22" t="s">
        <v>107</v>
      </c>
      <c r="R50" s="156">
        <f>L41</f>
        <v>776.62</v>
      </c>
      <c r="S50" s="156">
        <f>M41</f>
        <v>839.08</v>
      </c>
      <c r="T50" s="156">
        <f>N41</f>
        <v>286.52</v>
      </c>
      <c r="U50" s="230"/>
      <c r="V50" s="230"/>
      <c r="W50" s="230"/>
      <c r="X50" s="230"/>
      <c r="Y50" s="230"/>
      <c r="Z50" s="230"/>
      <c r="AA50" s="230"/>
      <c r="AB50" s="230"/>
      <c r="AC50" s="230"/>
      <c r="AD50" s="230"/>
      <c r="AE50" s="230"/>
      <c r="AF50" s="230"/>
      <c r="AG50" s="230"/>
      <c r="AH50" s="230"/>
      <c r="AI50" s="230"/>
      <c r="AJ50" s="230"/>
      <c r="AK50" s="230"/>
      <c r="AL50" s="230"/>
      <c r="AM50" s="230"/>
      <c r="AN50" s="230"/>
      <c r="AO50" s="230"/>
      <c r="AP50" s="230"/>
      <c r="AQ50" s="230"/>
      <c r="AR50" s="230"/>
      <c r="AS50" s="230"/>
      <c r="AT50" s="230"/>
      <c r="AU50" s="230"/>
      <c r="AV50" s="230"/>
      <c r="AW50" s="230"/>
      <c r="AX50" s="230"/>
      <c r="AY50" s="230"/>
      <c r="AZ50" s="230"/>
      <c r="BA50" s="230"/>
      <c r="BB50" s="230"/>
      <c r="BC50" s="230"/>
      <c r="BD50" s="230"/>
      <c r="BE50" s="230"/>
      <c r="BF50" s="230"/>
    </row>
    <row r="51" spans="1:58" s="157" customFormat="1" ht="12.75">
      <c r="A51" s="163" t="s">
        <v>50</v>
      </c>
      <c r="B51" s="152" t="s">
        <v>178</v>
      </c>
      <c r="C51" s="153" t="s">
        <v>251</v>
      </c>
      <c r="D51" s="172"/>
      <c r="E51" s="172">
        <v>7.0000000000000007E-2</v>
      </c>
      <c r="F51" s="172">
        <v>2925.37</v>
      </c>
      <c r="G51" s="81"/>
      <c r="H51" s="158"/>
      <c r="I51" s="681"/>
      <c r="J51" s="154" t="s">
        <v>115</v>
      </c>
      <c r="K51" s="155" t="s">
        <v>114</v>
      </c>
      <c r="L51" s="156">
        <f>IF(ISNUMBER(D52),D52,"")</f>
        <v>0.31</v>
      </c>
      <c r="M51" s="156">
        <f t="shared" si="14"/>
        <v>0.79</v>
      </c>
      <c r="N51" s="156">
        <f t="shared" si="15"/>
        <v>24.12</v>
      </c>
      <c r="O51" s="40"/>
      <c r="P51" s="142" t="s">
        <v>387</v>
      </c>
      <c r="Q51" s="22" t="s">
        <v>388</v>
      </c>
      <c r="R51" s="156" t="str">
        <f t="shared" ref="R51:T52" si="16">L57</f>
        <v/>
      </c>
      <c r="S51" s="156" t="str">
        <f t="shared" si="16"/>
        <v/>
      </c>
      <c r="T51" s="156" t="str">
        <f t="shared" si="16"/>
        <v/>
      </c>
      <c r="U51" s="230"/>
      <c r="V51" s="230"/>
      <c r="W51" s="230"/>
      <c r="X51" s="230"/>
      <c r="Y51" s="230"/>
      <c r="Z51" s="230"/>
      <c r="AA51" s="230"/>
      <c r="AB51" s="230"/>
      <c r="AC51" s="230"/>
      <c r="AD51" s="230"/>
      <c r="AE51" s="230"/>
      <c r="AF51" s="230"/>
      <c r="AG51" s="230"/>
      <c r="AH51" s="230"/>
      <c r="AI51" s="230"/>
      <c r="AJ51" s="230"/>
      <c r="AK51" s="230"/>
      <c r="AL51" s="230"/>
      <c r="AM51" s="230"/>
      <c r="AN51" s="230"/>
      <c r="AO51" s="230"/>
      <c r="AP51" s="230"/>
      <c r="AQ51" s="230"/>
      <c r="AR51" s="230"/>
      <c r="AS51" s="230"/>
      <c r="AT51" s="230"/>
      <c r="AU51" s="230"/>
      <c r="AV51" s="230"/>
      <c r="AW51" s="230"/>
      <c r="AX51" s="230"/>
      <c r="AY51" s="230"/>
      <c r="AZ51" s="230"/>
      <c r="BA51" s="230"/>
      <c r="BB51" s="230"/>
      <c r="BC51" s="230"/>
      <c r="BD51" s="230"/>
      <c r="BE51" s="230"/>
      <c r="BF51" s="230"/>
    </row>
    <row r="52" spans="1:58" s="157" customFormat="1" ht="12.75">
      <c r="A52" s="164"/>
      <c r="B52" s="152" t="s">
        <v>201</v>
      </c>
      <c r="C52" s="153" t="s">
        <v>274</v>
      </c>
      <c r="D52" s="172">
        <v>0.31</v>
      </c>
      <c r="E52" s="172">
        <v>0.79</v>
      </c>
      <c r="F52" s="172">
        <v>24.12</v>
      </c>
      <c r="G52" s="81"/>
      <c r="H52" s="158"/>
      <c r="I52" s="681"/>
      <c r="J52" s="154" t="s">
        <v>52</v>
      </c>
      <c r="K52" s="155" t="s">
        <v>116</v>
      </c>
      <c r="L52" s="156"/>
      <c r="M52" s="156"/>
      <c r="N52" s="156"/>
      <c r="O52" s="40"/>
      <c r="P52" s="142" t="s">
        <v>389</v>
      </c>
      <c r="Q52" s="22" t="s">
        <v>390</v>
      </c>
      <c r="R52" s="156" t="str">
        <f t="shared" si="16"/>
        <v/>
      </c>
      <c r="S52" s="156" t="str">
        <f t="shared" si="16"/>
        <v/>
      </c>
      <c r="T52" s="156" t="str">
        <f t="shared" si="16"/>
        <v/>
      </c>
      <c r="U52" s="230"/>
      <c r="V52" s="230"/>
      <c r="W52" s="230"/>
      <c r="X52" s="230"/>
      <c r="Y52" s="230"/>
      <c r="Z52" s="230"/>
      <c r="AA52" s="230"/>
      <c r="AB52" s="230"/>
      <c r="AC52" s="230"/>
      <c r="AD52" s="230"/>
      <c r="AE52" s="230"/>
      <c r="AF52" s="230"/>
      <c r="AG52" s="230"/>
      <c r="AH52" s="230"/>
      <c r="AI52" s="230"/>
      <c r="AJ52" s="230"/>
      <c r="AK52" s="230"/>
      <c r="AL52" s="230"/>
      <c r="AM52" s="230"/>
      <c r="AN52" s="230"/>
      <c r="AO52" s="230"/>
      <c r="AP52" s="230"/>
      <c r="AQ52" s="230"/>
      <c r="AR52" s="230"/>
      <c r="AS52" s="230"/>
      <c r="AT52" s="230"/>
      <c r="AU52" s="230"/>
      <c r="AV52" s="230"/>
      <c r="AW52" s="230"/>
      <c r="AX52" s="230"/>
      <c r="AY52" s="230"/>
      <c r="AZ52" s="230"/>
      <c r="BA52" s="230"/>
      <c r="BB52" s="230"/>
      <c r="BC52" s="230"/>
      <c r="BD52" s="230"/>
      <c r="BE52" s="230"/>
      <c r="BF52" s="230"/>
    </row>
    <row r="53" spans="1:58" s="157" customFormat="1" ht="12.75">
      <c r="A53" s="164"/>
      <c r="B53" s="165" t="s">
        <v>222</v>
      </c>
      <c r="C53" s="166" t="s">
        <v>295</v>
      </c>
      <c r="D53" s="172">
        <v>16.149999999999999</v>
      </c>
      <c r="E53" s="172"/>
      <c r="F53" s="172">
        <v>993.19</v>
      </c>
      <c r="G53" s="81"/>
      <c r="H53" s="159"/>
      <c r="I53" s="682"/>
      <c r="J53" s="154" t="s">
        <v>118</v>
      </c>
      <c r="K53" s="155" t="s">
        <v>117</v>
      </c>
      <c r="L53" s="156">
        <f>IF(ISNUMBER(D55),D55,"")</f>
        <v>0.21</v>
      </c>
      <c r="M53" s="156" t="str">
        <f t="shared" ref="M53:N53" si="17">IF(ISNUMBER(E55),E55,"")</f>
        <v/>
      </c>
      <c r="N53" s="156" t="str">
        <f t="shared" si="17"/>
        <v/>
      </c>
      <c r="O53" s="40"/>
      <c r="P53" s="142" t="s">
        <v>391</v>
      </c>
      <c r="Q53" s="22" t="s">
        <v>392</v>
      </c>
      <c r="R53" s="156">
        <f>L56</f>
        <v>3.41</v>
      </c>
      <c r="S53" s="156">
        <f>M56</f>
        <v>1.83</v>
      </c>
      <c r="T53" s="156">
        <f>N56</f>
        <v>0.56999999999999995</v>
      </c>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0"/>
      <c r="BD53" s="230"/>
      <c r="BE53" s="230"/>
      <c r="BF53" s="230"/>
    </row>
    <row r="54" spans="1:58" s="157" customFormat="1" ht="25.5">
      <c r="A54" s="164"/>
      <c r="B54" s="152" t="s">
        <v>225</v>
      </c>
      <c r="C54" s="153" t="s">
        <v>298</v>
      </c>
      <c r="D54" s="172"/>
      <c r="E54" s="172"/>
      <c r="F54" s="172"/>
      <c r="G54" s="81"/>
      <c r="H54" s="151" t="s">
        <v>53</v>
      </c>
      <c r="I54" s="680" t="s">
        <v>54</v>
      </c>
      <c r="J54" s="154" t="s">
        <v>55</v>
      </c>
      <c r="K54" s="168" t="s">
        <v>160</v>
      </c>
      <c r="L54" s="156">
        <f t="shared" ref="L54:L63" si="18">IF(ISNUMBER(D56),D56,"")</f>
        <v>15.01</v>
      </c>
      <c r="M54" s="156">
        <f t="shared" ref="M54:M64" si="19">IF(ISNUMBER(E56),E56,"")</f>
        <v>2.59</v>
      </c>
      <c r="N54" s="156">
        <f t="shared" ref="N54:N64" si="20">IF(ISNUMBER(F56),F56,"")</f>
        <v>10.75</v>
      </c>
      <c r="O54" s="40"/>
      <c r="P54" s="143"/>
      <c r="Q54" s="67" t="s">
        <v>410</v>
      </c>
      <c r="R54" s="160"/>
      <c r="S54" s="160"/>
      <c r="T54" s="161"/>
      <c r="U54" s="230"/>
      <c r="V54" s="230"/>
      <c r="W54" s="230"/>
      <c r="X54" s="230"/>
      <c r="Y54" s="230"/>
      <c r="Z54" s="230"/>
      <c r="AA54" s="230"/>
      <c r="AB54" s="230"/>
      <c r="AC54" s="230"/>
      <c r="AD54" s="230"/>
      <c r="AE54" s="230"/>
      <c r="AF54" s="230"/>
      <c r="AG54" s="230"/>
      <c r="AH54" s="230"/>
      <c r="AI54" s="230"/>
      <c r="AJ54" s="230"/>
      <c r="AK54" s="230"/>
      <c r="AL54" s="230"/>
      <c r="AM54" s="230"/>
      <c r="AN54" s="230"/>
      <c r="AO54" s="230"/>
      <c r="AP54" s="230"/>
      <c r="AQ54" s="230"/>
      <c r="AR54" s="230"/>
      <c r="AS54" s="230"/>
      <c r="AT54" s="230"/>
      <c r="AU54" s="230"/>
      <c r="AV54" s="230"/>
      <c r="AW54" s="230"/>
      <c r="AX54" s="230"/>
      <c r="AY54" s="230"/>
      <c r="AZ54" s="230"/>
      <c r="BA54" s="230"/>
      <c r="BB54" s="230"/>
      <c r="BC54" s="230"/>
      <c r="BD54" s="230"/>
      <c r="BE54" s="230"/>
      <c r="BF54" s="230"/>
    </row>
    <row r="55" spans="1:58" s="157" customFormat="1" ht="12.75">
      <c r="A55" s="167"/>
      <c r="B55" s="152" t="s">
        <v>248</v>
      </c>
      <c r="C55" s="153" t="s">
        <v>320</v>
      </c>
      <c r="D55" s="172">
        <v>0.21</v>
      </c>
      <c r="E55" s="172"/>
      <c r="F55" s="172"/>
      <c r="G55" s="81"/>
      <c r="H55" s="158"/>
      <c r="I55" s="681"/>
      <c r="J55" s="154" t="s">
        <v>56</v>
      </c>
      <c r="K55" s="155" t="s">
        <v>161</v>
      </c>
      <c r="L55" s="156" t="str">
        <f t="shared" si="18"/>
        <v/>
      </c>
      <c r="M55" s="156">
        <f t="shared" si="19"/>
        <v>0.13</v>
      </c>
      <c r="N55" s="156" t="str">
        <f t="shared" si="20"/>
        <v/>
      </c>
      <c r="O55" s="40"/>
      <c r="P55" s="142" t="s">
        <v>393</v>
      </c>
      <c r="Q55" s="22" t="s">
        <v>394</v>
      </c>
      <c r="R55" s="208"/>
      <c r="S55" s="208"/>
      <c r="T55" s="208"/>
      <c r="U55" s="230"/>
      <c r="V55" s="230"/>
      <c r="W55" s="230"/>
      <c r="X55" s="230"/>
      <c r="Y55" s="230"/>
      <c r="Z55" s="230"/>
      <c r="AA55" s="230"/>
      <c r="AB55" s="230"/>
      <c r="AC55" s="230"/>
      <c r="AD55" s="230"/>
      <c r="AE55" s="230"/>
      <c r="AF55" s="230"/>
      <c r="AG55" s="230"/>
      <c r="AH55" s="230"/>
      <c r="AI55" s="230"/>
      <c r="AJ55" s="230"/>
      <c r="AK55" s="230"/>
      <c r="AL55" s="230"/>
      <c r="AM55" s="230"/>
      <c r="AN55" s="230"/>
      <c r="AO55" s="230"/>
      <c r="AP55" s="230"/>
      <c r="AQ55" s="230"/>
      <c r="AR55" s="230"/>
      <c r="AS55" s="230"/>
      <c r="AT55" s="230"/>
      <c r="AU55" s="230"/>
      <c r="AV55" s="230"/>
      <c r="AW55" s="230"/>
      <c r="AX55" s="230"/>
      <c r="AY55" s="230"/>
      <c r="AZ55" s="230"/>
      <c r="BA55" s="230"/>
      <c r="BB55" s="230"/>
      <c r="BC55" s="230"/>
      <c r="BD55" s="230"/>
      <c r="BE55" s="230"/>
      <c r="BF55" s="230"/>
    </row>
    <row r="56" spans="1:58" s="157" customFormat="1" ht="25.5">
      <c r="A56" s="677" t="s">
        <v>53</v>
      </c>
      <c r="B56" s="165" t="s">
        <v>246</v>
      </c>
      <c r="C56" s="153" t="s">
        <v>318</v>
      </c>
      <c r="D56" s="172">
        <v>15.01</v>
      </c>
      <c r="E56" s="172">
        <v>2.59</v>
      </c>
      <c r="F56" s="172">
        <v>10.75</v>
      </c>
      <c r="G56" s="81"/>
      <c r="H56" s="158"/>
      <c r="I56" s="681"/>
      <c r="J56" s="154" t="s">
        <v>57</v>
      </c>
      <c r="K56" s="155" t="s">
        <v>162</v>
      </c>
      <c r="L56" s="156">
        <f t="shared" si="18"/>
        <v>3.41</v>
      </c>
      <c r="M56" s="156">
        <f t="shared" si="19"/>
        <v>1.83</v>
      </c>
      <c r="N56" s="156">
        <f t="shared" si="20"/>
        <v>0.56999999999999995</v>
      </c>
      <c r="O56" s="40"/>
      <c r="P56" s="142" t="s">
        <v>395</v>
      </c>
      <c r="Q56" s="22" t="s">
        <v>396</v>
      </c>
      <c r="R56" s="208"/>
      <c r="S56" s="208"/>
      <c r="T56" s="208"/>
      <c r="U56" s="230"/>
      <c r="V56" s="230"/>
      <c r="W56" s="230"/>
      <c r="X56" s="230"/>
      <c r="Y56" s="230"/>
      <c r="Z56" s="230"/>
      <c r="AA56" s="230"/>
      <c r="AB56" s="230"/>
      <c r="AC56" s="230"/>
      <c r="AD56" s="230"/>
      <c r="AE56" s="230"/>
      <c r="AF56" s="230"/>
      <c r="AG56" s="230"/>
      <c r="AH56" s="230"/>
      <c r="AI56" s="230"/>
      <c r="AJ56" s="230"/>
      <c r="AK56" s="230"/>
      <c r="AL56" s="230"/>
      <c r="AM56" s="230"/>
      <c r="AN56" s="230"/>
      <c r="AO56" s="230"/>
      <c r="AP56" s="230"/>
      <c r="AQ56" s="230"/>
      <c r="AR56" s="230"/>
      <c r="AS56" s="230"/>
      <c r="AT56" s="230"/>
      <c r="AU56" s="230"/>
      <c r="AV56" s="230"/>
      <c r="AW56" s="230"/>
      <c r="AX56" s="230"/>
      <c r="AY56" s="230"/>
      <c r="AZ56" s="230"/>
      <c r="BA56" s="230"/>
      <c r="BB56" s="230"/>
      <c r="BC56" s="230"/>
      <c r="BD56" s="230"/>
      <c r="BE56" s="230"/>
      <c r="BF56" s="230"/>
    </row>
    <row r="57" spans="1:58" s="157" customFormat="1" ht="12.75">
      <c r="A57" s="678"/>
      <c r="B57" s="152" t="s">
        <v>216</v>
      </c>
      <c r="C57" s="153" t="s">
        <v>289</v>
      </c>
      <c r="D57" s="172"/>
      <c r="E57" s="172">
        <v>0.13</v>
      </c>
      <c r="F57" s="172"/>
      <c r="G57" s="81"/>
      <c r="H57" s="158"/>
      <c r="I57" s="681"/>
      <c r="J57" s="154" t="s">
        <v>120</v>
      </c>
      <c r="K57" s="155" t="s">
        <v>119</v>
      </c>
      <c r="L57" s="156" t="str">
        <f t="shared" si="18"/>
        <v/>
      </c>
      <c r="M57" s="156" t="str">
        <f t="shared" si="19"/>
        <v/>
      </c>
      <c r="N57" s="156" t="str">
        <f t="shared" si="20"/>
        <v/>
      </c>
      <c r="O57" s="40"/>
      <c r="P57" s="76"/>
      <c r="Q57" s="169" t="s">
        <v>413</v>
      </c>
      <c r="R57" s="170"/>
      <c r="S57" s="170"/>
      <c r="T57" s="171"/>
      <c r="U57" s="230"/>
      <c r="V57" s="230"/>
      <c r="W57" s="230"/>
      <c r="X57" s="230"/>
      <c r="Y57" s="230"/>
      <c r="Z57" s="230"/>
      <c r="AA57" s="230"/>
      <c r="AB57" s="230"/>
      <c r="AC57" s="230"/>
      <c r="AD57" s="230"/>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0"/>
      <c r="BB57" s="230"/>
      <c r="BC57" s="230"/>
      <c r="BD57" s="230"/>
      <c r="BE57" s="230"/>
      <c r="BF57" s="230"/>
    </row>
    <row r="58" spans="1:58" s="157" customFormat="1" ht="12.75">
      <c r="A58" s="678"/>
      <c r="B58" s="152" t="s">
        <v>214</v>
      </c>
      <c r="C58" s="153" t="s">
        <v>287</v>
      </c>
      <c r="D58" s="172">
        <v>3.41</v>
      </c>
      <c r="E58" s="172">
        <v>1.83</v>
      </c>
      <c r="F58" s="172">
        <v>0.56999999999999995</v>
      </c>
      <c r="G58" s="81"/>
      <c r="H58" s="158"/>
      <c r="I58" s="681"/>
      <c r="J58" s="154" t="s">
        <v>122</v>
      </c>
      <c r="K58" s="155" t="s">
        <v>121</v>
      </c>
      <c r="L58" s="156" t="str">
        <f t="shared" si="18"/>
        <v/>
      </c>
      <c r="M58" s="156" t="str">
        <f t="shared" si="19"/>
        <v/>
      </c>
      <c r="N58" s="156" t="str">
        <f t="shared" si="20"/>
        <v/>
      </c>
      <c r="O58" s="40"/>
      <c r="P58" s="144">
        <v>1</v>
      </c>
      <c r="Q58" s="155" t="s">
        <v>397</v>
      </c>
      <c r="R58" s="156">
        <f>SUM(L23:L24,L29:L30)</f>
        <v>4.24</v>
      </c>
      <c r="S58" s="156">
        <f t="shared" ref="S58:T58" si="21">SUM(M23:M24,M29:M30)</f>
        <v>8.76</v>
      </c>
      <c r="T58" s="156">
        <f t="shared" si="21"/>
        <v>4.88</v>
      </c>
      <c r="U58" s="230"/>
      <c r="V58" s="230"/>
      <c r="W58" s="230"/>
      <c r="X58" s="230"/>
      <c r="Y58" s="230"/>
      <c r="Z58" s="230"/>
      <c r="AA58" s="230"/>
      <c r="AB58" s="230"/>
      <c r="AC58" s="230"/>
      <c r="AD58" s="230"/>
      <c r="AE58" s="230"/>
      <c r="AF58" s="230"/>
      <c r="AG58" s="230"/>
      <c r="AH58" s="230"/>
      <c r="AI58" s="230"/>
      <c r="AJ58" s="230"/>
      <c r="AK58" s="230"/>
      <c r="AL58" s="230"/>
      <c r="AM58" s="230"/>
      <c r="AN58" s="230"/>
      <c r="AO58" s="230"/>
      <c r="AP58" s="230"/>
      <c r="AQ58" s="230"/>
      <c r="AR58" s="230"/>
      <c r="AS58" s="230"/>
      <c r="AT58" s="230"/>
      <c r="AU58" s="230"/>
      <c r="AV58" s="230"/>
      <c r="AW58" s="230"/>
      <c r="AX58" s="230"/>
      <c r="AY58" s="230"/>
      <c r="AZ58" s="230"/>
      <c r="BA58" s="230"/>
      <c r="BB58" s="230"/>
      <c r="BC58" s="230"/>
      <c r="BD58" s="230"/>
      <c r="BE58" s="230"/>
      <c r="BF58" s="230"/>
    </row>
    <row r="59" spans="1:58" s="157" customFormat="1" ht="12.75">
      <c r="A59" s="678"/>
      <c r="B59" s="152" t="s">
        <v>218</v>
      </c>
      <c r="C59" s="153" t="s">
        <v>291</v>
      </c>
      <c r="D59" s="172"/>
      <c r="E59" s="172"/>
      <c r="F59" s="172"/>
      <c r="G59" s="81"/>
      <c r="H59" s="158"/>
      <c r="I59" s="681"/>
      <c r="J59" s="154" t="s">
        <v>124</v>
      </c>
      <c r="K59" s="155" t="s">
        <v>123</v>
      </c>
      <c r="L59" s="156" t="str">
        <f t="shared" si="18"/>
        <v/>
      </c>
      <c r="M59" s="156" t="str">
        <f t="shared" si="19"/>
        <v/>
      </c>
      <c r="N59" s="156" t="str">
        <f t="shared" si="20"/>
        <v/>
      </c>
      <c r="O59" s="40"/>
      <c r="P59" s="144">
        <v>2</v>
      </c>
      <c r="Q59" s="155" t="s">
        <v>398</v>
      </c>
      <c r="R59" s="156">
        <f>SUM(L31:L33,L36)</f>
        <v>284.03000000000003</v>
      </c>
      <c r="S59" s="156">
        <f t="shared" ref="S59:T59" si="22">SUM(M31:M33,M36)</f>
        <v>253.43</v>
      </c>
      <c r="T59" s="156">
        <f t="shared" si="22"/>
        <v>4219.7700000000004</v>
      </c>
      <c r="U59" s="230"/>
      <c r="V59" s="230"/>
      <c r="W59" s="230"/>
      <c r="X59" s="230"/>
      <c r="Y59" s="230"/>
      <c r="Z59" s="230"/>
      <c r="AA59" s="230"/>
      <c r="AB59" s="230"/>
      <c r="AC59" s="230"/>
      <c r="AD59" s="230"/>
      <c r="AE59" s="230"/>
      <c r="AF59" s="230"/>
      <c r="AG59" s="230"/>
      <c r="AH59" s="230"/>
      <c r="AI59" s="230"/>
      <c r="AJ59" s="230"/>
      <c r="AK59" s="230"/>
      <c r="AL59" s="230"/>
      <c r="AM59" s="230"/>
      <c r="AN59" s="230"/>
      <c r="AO59" s="230"/>
      <c r="AP59" s="230"/>
      <c r="AQ59" s="230"/>
      <c r="AR59" s="230"/>
      <c r="AS59" s="230"/>
      <c r="AT59" s="230"/>
      <c r="AU59" s="230"/>
      <c r="AV59" s="230"/>
      <c r="AW59" s="230"/>
      <c r="AX59" s="230"/>
      <c r="AY59" s="230"/>
      <c r="AZ59" s="230"/>
      <c r="BA59" s="230"/>
      <c r="BB59" s="230"/>
      <c r="BC59" s="230"/>
      <c r="BD59" s="230"/>
      <c r="BE59" s="230"/>
      <c r="BF59" s="230"/>
    </row>
    <row r="60" spans="1:58" s="157" customFormat="1" ht="12.75">
      <c r="A60" s="678"/>
      <c r="B60" s="152" t="s">
        <v>219</v>
      </c>
      <c r="C60" s="153" t="s">
        <v>292</v>
      </c>
      <c r="D60" s="172"/>
      <c r="E60" s="172"/>
      <c r="F60" s="172"/>
      <c r="G60" s="81"/>
      <c r="H60" s="158"/>
      <c r="I60" s="681"/>
      <c r="J60" s="154" t="s">
        <v>58</v>
      </c>
      <c r="K60" s="155" t="s">
        <v>136</v>
      </c>
      <c r="L60" s="156" t="str">
        <f t="shared" si="18"/>
        <v/>
      </c>
      <c r="M60" s="156" t="str">
        <f t="shared" si="19"/>
        <v/>
      </c>
      <c r="N60" s="156">
        <f t="shared" si="20"/>
        <v>2.44</v>
      </c>
      <c r="O60" s="40"/>
      <c r="P60" s="144">
        <v>3</v>
      </c>
      <c r="Q60" s="155" t="s">
        <v>323</v>
      </c>
      <c r="R60" s="156">
        <f>SUM(L60:L63)</f>
        <v>16.100000000000001</v>
      </c>
      <c r="S60" s="156">
        <f t="shared" ref="S60:T60" si="23">SUM(M60:M63)</f>
        <v>12.74</v>
      </c>
      <c r="T60" s="156">
        <f t="shared" si="23"/>
        <v>2428.3000000000002</v>
      </c>
      <c r="U60" s="230"/>
      <c r="V60" s="230"/>
      <c r="W60" s="230"/>
      <c r="X60" s="230"/>
      <c r="Y60" s="230"/>
      <c r="Z60" s="230"/>
      <c r="AA60" s="230"/>
      <c r="AB60" s="230"/>
      <c r="AC60" s="230"/>
      <c r="AD60" s="230"/>
      <c r="AE60" s="230"/>
      <c r="AF60" s="230"/>
      <c r="AG60" s="230"/>
      <c r="AH60" s="230"/>
      <c r="AI60" s="230"/>
      <c r="AJ60" s="230"/>
      <c r="AK60" s="230"/>
      <c r="AL60" s="230"/>
      <c r="AM60" s="230"/>
      <c r="AN60" s="230"/>
      <c r="AO60" s="230"/>
      <c r="AP60" s="230"/>
      <c r="AQ60" s="230"/>
      <c r="AR60" s="230"/>
      <c r="AS60" s="230"/>
      <c r="AT60" s="230"/>
      <c r="AU60" s="230"/>
      <c r="AV60" s="230"/>
      <c r="AW60" s="230"/>
      <c r="AX60" s="230"/>
      <c r="AY60" s="230"/>
      <c r="AZ60" s="230"/>
      <c r="BA60" s="230"/>
      <c r="BB60" s="230"/>
      <c r="BC60" s="230"/>
      <c r="BD60" s="230"/>
      <c r="BE60" s="230"/>
      <c r="BF60" s="230"/>
    </row>
    <row r="61" spans="1:58" s="157" customFormat="1" ht="12.75">
      <c r="A61" s="678"/>
      <c r="B61" s="152" t="s">
        <v>195</v>
      </c>
      <c r="C61" s="153" t="s">
        <v>268</v>
      </c>
      <c r="D61" s="172"/>
      <c r="E61" s="172"/>
      <c r="F61" s="172"/>
      <c r="G61" s="81"/>
      <c r="H61" s="158"/>
      <c r="I61" s="681"/>
      <c r="J61" s="154" t="s">
        <v>59</v>
      </c>
      <c r="K61" s="155" t="s">
        <v>125</v>
      </c>
      <c r="L61" s="156">
        <f t="shared" si="18"/>
        <v>5.5</v>
      </c>
      <c r="M61" s="156" t="str">
        <f t="shared" si="19"/>
        <v/>
      </c>
      <c r="N61" s="156">
        <f t="shared" si="20"/>
        <v>2402.37</v>
      </c>
      <c r="O61" s="40"/>
      <c r="P61" s="144">
        <v>4</v>
      </c>
      <c r="Q61" s="155" t="s">
        <v>159</v>
      </c>
      <c r="R61" s="156">
        <f>SUM(L50:L53)</f>
        <v>0.52</v>
      </c>
      <c r="S61" s="156">
        <f t="shared" ref="S61:T61" si="24">SUM(M50:M53)</f>
        <v>0.8600000000000001</v>
      </c>
      <c r="T61" s="156">
        <f t="shared" si="24"/>
        <v>2949.49</v>
      </c>
      <c r="U61" s="230"/>
      <c r="V61" s="230"/>
      <c r="W61" s="230"/>
      <c r="X61" s="230"/>
      <c r="Y61" s="230"/>
      <c r="Z61" s="230"/>
      <c r="AA61" s="230"/>
      <c r="AB61" s="230"/>
      <c r="AC61" s="230"/>
      <c r="AD61" s="230"/>
      <c r="AE61" s="230"/>
      <c r="AF61" s="230"/>
      <c r="AG61" s="230"/>
      <c r="AH61" s="230"/>
      <c r="AI61" s="230"/>
      <c r="AJ61" s="230"/>
      <c r="AK61" s="230"/>
      <c r="AL61" s="230"/>
      <c r="AM61" s="230"/>
      <c r="AN61" s="230"/>
      <c r="AO61" s="230"/>
      <c r="AP61" s="230"/>
      <c r="AQ61" s="230"/>
      <c r="AR61" s="230"/>
      <c r="AS61" s="230"/>
      <c r="AT61" s="230"/>
      <c r="AU61" s="230"/>
      <c r="AV61" s="230"/>
      <c r="AW61" s="230"/>
      <c r="AX61" s="230"/>
      <c r="AY61" s="230"/>
      <c r="AZ61" s="230"/>
      <c r="BA61" s="230"/>
      <c r="BB61" s="230"/>
      <c r="BC61" s="230"/>
      <c r="BD61" s="230"/>
      <c r="BE61" s="230"/>
      <c r="BF61" s="230"/>
    </row>
    <row r="62" spans="1:58" s="157" customFormat="1" ht="25.5">
      <c r="A62" s="678"/>
      <c r="B62" s="152" t="s">
        <v>206</v>
      </c>
      <c r="C62" s="153" t="s">
        <v>279</v>
      </c>
      <c r="D62" s="172"/>
      <c r="E62" s="172"/>
      <c r="F62" s="172">
        <v>2.44</v>
      </c>
      <c r="G62" s="81"/>
      <c r="H62" s="158"/>
      <c r="I62" s="681"/>
      <c r="J62" s="154" t="s">
        <v>60</v>
      </c>
      <c r="K62" s="168" t="s">
        <v>163</v>
      </c>
      <c r="L62" s="156">
        <f t="shared" si="18"/>
        <v>1.62</v>
      </c>
      <c r="M62" s="156">
        <f t="shared" si="19"/>
        <v>12.74</v>
      </c>
      <c r="N62" s="156">
        <f t="shared" si="20"/>
        <v>6.63</v>
      </c>
      <c r="O62" s="40"/>
      <c r="P62" s="144">
        <v>5</v>
      </c>
      <c r="Q62" s="165" t="s">
        <v>399</v>
      </c>
      <c r="R62" s="156">
        <f t="shared" ref="R62:T63" si="25">L64</f>
        <v>176.5</v>
      </c>
      <c r="S62" s="156">
        <f t="shared" si="25"/>
        <v>194.71</v>
      </c>
      <c r="T62" s="156">
        <f t="shared" si="25"/>
        <v>195.19</v>
      </c>
      <c r="U62" s="230"/>
      <c r="V62" s="230"/>
      <c r="W62" s="230"/>
      <c r="X62" s="230"/>
      <c r="Y62" s="230"/>
      <c r="Z62" s="230"/>
      <c r="AA62" s="230"/>
      <c r="AB62" s="230"/>
      <c r="AC62" s="230"/>
      <c r="AD62" s="230"/>
      <c r="AE62" s="230"/>
      <c r="AF62" s="230"/>
      <c r="AG62" s="230"/>
      <c r="AH62" s="230"/>
      <c r="AI62" s="230"/>
      <c r="AJ62" s="230"/>
      <c r="AK62" s="230"/>
      <c r="AL62" s="230"/>
      <c r="AM62" s="230"/>
      <c r="AN62" s="230"/>
      <c r="AO62" s="230"/>
      <c r="AP62" s="230"/>
      <c r="AQ62" s="230"/>
      <c r="AR62" s="230"/>
      <c r="AS62" s="230"/>
      <c r="AT62" s="230"/>
      <c r="AU62" s="230"/>
      <c r="AV62" s="230"/>
      <c r="AW62" s="230"/>
      <c r="AX62" s="230"/>
      <c r="AY62" s="230"/>
      <c r="AZ62" s="230"/>
      <c r="BA62" s="230"/>
      <c r="BB62" s="230"/>
      <c r="BC62" s="230"/>
      <c r="BD62" s="230"/>
      <c r="BE62" s="230"/>
      <c r="BF62" s="230"/>
    </row>
    <row r="63" spans="1:58" s="157" customFormat="1" ht="12.75">
      <c r="A63" s="678"/>
      <c r="B63" s="152" t="s">
        <v>228</v>
      </c>
      <c r="C63" s="153" t="s">
        <v>301</v>
      </c>
      <c r="D63" s="172">
        <v>5.5</v>
      </c>
      <c r="E63" s="172"/>
      <c r="F63" s="172">
        <v>2402.37</v>
      </c>
      <c r="G63" s="81"/>
      <c r="H63" s="159"/>
      <c r="I63" s="682"/>
      <c r="J63" s="154" t="s">
        <v>61</v>
      </c>
      <c r="K63" s="155" t="s">
        <v>126</v>
      </c>
      <c r="L63" s="156">
        <f t="shared" si="18"/>
        <v>8.98</v>
      </c>
      <c r="M63" s="156" t="str">
        <f t="shared" si="19"/>
        <v/>
      </c>
      <c r="N63" s="156">
        <f t="shared" si="20"/>
        <v>16.86</v>
      </c>
      <c r="O63" s="40"/>
      <c r="P63" s="62">
        <v>6</v>
      </c>
      <c r="Q63" s="320" t="s">
        <v>559</v>
      </c>
      <c r="R63" s="156">
        <f t="shared" si="25"/>
        <v>164598.79999999999</v>
      </c>
      <c r="S63" s="156">
        <f t="shared" si="25"/>
        <v>295709.45</v>
      </c>
      <c r="T63" s="156">
        <f t="shared" si="25"/>
        <v>143752.17000000001</v>
      </c>
      <c r="U63" s="230"/>
      <c r="V63" s="230"/>
      <c r="W63" s="230"/>
      <c r="X63" s="230"/>
      <c r="Y63" s="230"/>
      <c r="Z63" s="230"/>
      <c r="AA63" s="230"/>
      <c r="AB63" s="230"/>
      <c r="AC63" s="230"/>
      <c r="AD63" s="230"/>
      <c r="AE63" s="230"/>
      <c r="AF63" s="230"/>
      <c r="AG63" s="230"/>
      <c r="AH63" s="230"/>
      <c r="AI63" s="230"/>
      <c r="AJ63" s="230"/>
      <c r="AK63" s="230"/>
      <c r="AL63" s="230"/>
      <c r="AM63" s="230"/>
      <c r="AN63" s="230"/>
      <c r="AO63" s="230"/>
      <c r="AP63" s="230"/>
      <c r="AQ63" s="230"/>
      <c r="AR63" s="230"/>
      <c r="AS63" s="230"/>
      <c r="AT63" s="230"/>
      <c r="AU63" s="230"/>
      <c r="AV63" s="230"/>
      <c r="AW63" s="230"/>
      <c r="AX63" s="230"/>
      <c r="AY63" s="230"/>
      <c r="AZ63" s="230"/>
      <c r="BA63" s="230"/>
      <c r="BB63" s="230"/>
      <c r="BC63" s="230"/>
      <c r="BD63" s="230"/>
      <c r="BE63" s="230"/>
      <c r="BF63" s="230"/>
    </row>
    <row r="64" spans="1:58" s="157" customFormat="1" ht="25.5">
      <c r="A64" s="678"/>
      <c r="B64" s="165" t="s">
        <v>224</v>
      </c>
      <c r="C64" s="153" t="s">
        <v>297</v>
      </c>
      <c r="D64" s="172">
        <v>1.62</v>
      </c>
      <c r="E64" s="172">
        <v>12.74</v>
      </c>
      <c r="F64" s="172">
        <v>6.63</v>
      </c>
      <c r="G64" s="81"/>
      <c r="H64" s="151" t="s">
        <v>62</v>
      </c>
      <c r="I64" s="680" t="s">
        <v>164</v>
      </c>
      <c r="J64" s="154" t="s">
        <v>63</v>
      </c>
      <c r="K64" s="155" t="s">
        <v>165</v>
      </c>
      <c r="L64" s="156">
        <f>IF(ISNUMBER(D66),D66,"")</f>
        <v>176.5</v>
      </c>
      <c r="M64" s="156">
        <f t="shared" si="19"/>
        <v>194.71</v>
      </c>
      <c r="N64" s="156">
        <f t="shared" si="20"/>
        <v>195.19</v>
      </c>
      <c r="O64" s="40"/>
      <c r="P64" s="62">
        <v>7</v>
      </c>
      <c r="Q64" s="320" t="s">
        <v>560</v>
      </c>
      <c r="R64" s="156">
        <f>SUM(L66,L69)</f>
        <v>241.87</v>
      </c>
      <c r="S64" s="156">
        <f>SUM(M66,M69)</f>
        <v>262.7</v>
      </c>
      <c r="T64" s="156">
        <f>SUM(N66,N69)</f>
        <v>183.88</v>
      </c>
      <c r="U64" s="230"/>
      <c r="V64" s="230"/>
      <c r="W64" s="230"/>
      <c r="X64" s="230"/>
      <c r="Y64" s="230"/>
      <c r="Z64" s="230"/>
      <c r="AA64" s="230"/>
      <c r="AB64" s="230"/>
      <c r="AC64" s="230"/>
      <c r="AD64" s="230"/>
      <c r="AE64" s="230"/>
      <c r="AF64" s="230"/>
      <c r="AG64" s="230"/>
      <c r="AH64" s="230"/>
      <c r="AI64" s="230"/>
      <c r="AJ64" s="230"/>
      <c r="AK64" s="230"/>
      <c r="AL64" s="230"/>
      <c r="AM64" s="230"/>
      <c r="AN64" s="230"/>
      <c r="AO64" s="230"/>
      <c r="AP64" s="230"/>
      <c r="AQ64" s="230"/>
      <c r="AR64" s="230"/>
      <c r="AS64" s="230"/>
      <c r="AT64" s="230"/>
      <c r="AU64" s="230"/>
      <c r="AV64" s="230"/>
      <c r="AW64" s="230"/>
      <c r="AX64" s="230"/>
      <c r="AY64" s="230"/>
      <c r="AZ64" s="230"/>
      <c r="BA64" s="230"/>
      <c r="BB64" s="230"/>
      <c r="BC64" s="230"/>
      <c r="BD64" s="230"/>
      <c r="BE64" s="230"/>
      <c r="BF64" s="230"/>
    </row>
    <row r="65" spans="1:58" s="157" customFormat="1" ht="12.75">
      <c r="A65" s="679"/>
      <c r="B65" s="152" t="s">
        <v>203</v>
      </c>
      <c r="C65" s="153" t="s">
        <v>276</v>
      </c>
      <c r="D65" s="172">
        <v>8.98</v>
      </c>
      <c r="E65" s="172"/>
      <c r="F65" s="172">
        <v>16.86</v>
      </c>
      <c r="G65" s="81"/>
      <c r="H65" s="158"/>
      <c r="I65" s="681"/>
      <c r="J65" s="154" t="s">
        <v>64</v>
      </c>
      <c r="K65" s="155" t="s">
        <v>127</v>
      </c>
      <c r="L65" s="156">
        <f t="shared" ref="L65:L72" si="26">IF(ISNUMBER(D67),D67,"")</f>
        <v>164598.79999999999</v>
      </c>
      <c r="M65" s="156">
        <f t="shared" ref="M65:M78" si="27">IF(ISNUMBER(E67),E67,"")</f>
        <v>295709.45</v>
      </c>
      <c r="N65" s="156">
        <f t="shared" ref="N65:N78" si="28">IF(ISNUMBER(F67),F67,"")</f>
        <v>143752.17000000001</v>
      </c>
      <c r="O65" s="40"/>
      <c r="P65" s="62">
        <v>8</v>
      </c>
      <c r="Q65" s="279" t="s">
        <v>133</v>
      </c>
      <c r="R65" s="156" t="str">
        <f>L78</f>
        <v/>
      </c>
      <c r="S65" s="156" t="str">
        <f>M78</f>
        <v/>
      </c>
      <c r="T65" s="156" t="str">
        <f>N78</f>
        <v/>
      </c>
      <c r="U65" s="230"/>
      <c r="V65" s="230"/>
      <c r="W65" s="230"/>
      <c r="X65" s="230"/>
      <c r="Y65" s="230"/>
      <c r="Z65" s="230"/>
      <c r="AA65" s="230"/>
      <c r="AB65" s="230"/>
      <c r="AC65" s="230"/>
      <c r="AD65" s="230"/>
      <c r="AE65" s="230"/>
      <c r="AF65" s="230"/>
      <c r="AG65" s="230"/>
      <c r="AH65" s="230"/>
      <c r="AI65" s="230"/>
      <c r="AJ65" s="230"/>
      <c r="AK65" s="230"/>
      <c r="AL65" s="230"/>
      <c r="AM65" s="230"/>
      <c r="AN65" s="230"/>
      <c r="AO65" s="230"/>
      <c r="AP65" s="230"/>
      <c r="AQ65" s="230"/>
      <c r="AR65" s="230"/>
      <c r="AS65" s="230"/>
      <c r="AT65" s="230"/>
      <c r="AU65" s="230"/>
      <c r="AV65" s="230"/>
      <c r="AW65" s="230"/>
      <c r="AX65" s="230"/>
      <c r="AY65" s="230"/>
      <c r="AZ65" s="230"/>
      <c r="BA65" s="230"/>
      <c r="BB65" s="230"/>
      <c r="BC65" s="230"/>
      <c r="BD65" s="230"/>
      <c r="BE65" s="230"/>
      <c r="BF65" s="230"/>
    </row>
    <row r="66" spans="1:58" s="157" customFormat="1" ht="12.75">
      <c r="A66" s="151" t="s">
        <v>62</v>
      </c>
      <c r="B66" s="152" t="s">
        <v>192</v>
      </c>
      <c r="C66" s="153" t="s">
        <v>265</v>
      </c>
      <c r="D66" s="172">
        <v>176.5</v>
      </c>
      <c r="E66" s="172">
        <v>194.71</v>
      </c>
      <c r="F66" s="172">
        <v>195.19</v>
      </c>
      <c r="G66" s="81"/>
      <c r="H66" s="158"/>
      <c r="I66" s="681"/>
      <c r="J66" s="154" t="s">
        <v>65</v>
      </c>
      <c r="K66" s="155" t="s">
        <v>166</v>
      </c>
      <c r="L66" s="156">
        <f t="shared" si="26"/>
        <v>27</v>
      </c>
      <c r="M66" s="156">
        <f t="shared" si="27"/>
        <v>3.68</v>
      </c>
      <c r="N66" s="156">
        <f t="shared" si="28"/>
        <v>7.0000000000000007E-2</v>
      </c>
      <c r="O66" s="40"/>
      <c r="P66" s="230"/>
      <c r="Q66" s="230"/>
      <c r="R66" s="230"/>
      <c r="S66" s="230"/>
      <c r="T66" s="230"/>
      <c r="U66" s="230"/>
      <c r="V66" s="230"/>
      <c r="W66" s="230"/>
      <c r="X66" s="230"/>
      <c r="Y66" s="230"/>
      <c r="Z66" s="230"/>
      <c r="AA66" s="230"/>
      <c r="AB66" s="230"/>
      <c r="AC66" s="230"/>
      <c r="AD66" s="230"/>
      <c r="AE66" s="230"/>
      <c r="AF66" s="230"/>
      <c r="AG66" s="230"/>
      <c r="AH66" s="230"/>
      <c r="AI66" s="230"/>
      <c r="AJ66" s="230"/>
      <c r="AK66" s="230"/>
      <c r="AL66" s="230"/>
      <c r="AM66" s="230"/>
      <c r="AN66" s="230"/>
      <c r="AO66" s="230"/>
      <c r="AP66" s="230"/>
      <c r="AQ66" s="230"/>
      <c r="AR66" s="230"/>
      <c r="AS66" s="230"/>
      <c r="AT66" s="230"/>
      <c r="AU66" s="230"/>
      <c r="AV66" s="230"/>
      <c r="AW66" s="230"/>
      <c r="AX66" s="230"/>
      <c r="AY66" s="230"/>
      <c r="AZ66" s="230"/>
      <c r="BA66" s="230"/>
      <c r="BB66" s="230"/>
      <c r="BC66" s="230"/>
      <c r="BD66" s="230"/>
      <c r="BE66" s="230"/>
      <c r="BF66" s="230"/>
    </row>
    <row r="67" spans="1:58" s="157" customFormat="1" ht="12.75">
      <c r="A67" s="158"/>
      <c r="B67" s="152" t="s">
        <v>223</v>
      </c>
      <c r="C67" s="153" t="s">
        <v>296</v>
      </c>
      <c r="D67" s="172">
        <v>164598.79999999999</v>
      </c>
      <c r="E67" s="172">
        <v>295709.45</v>
      </c>
      <c r="F67" s="172">
        <v>143752.17000000001</v>
      </c>
      <c r="G67" s="81"/>
      <c r="H67" s="158"/>
      <c r="I67" s="681"/>
      <c r="J67" s="154" t="s">
        <v>66</v>
      </c>
      <c r="K67" s="155" t="s">
        <v>173</v>
      </c>
      <c r="L67" s="156">
        <f t="shared" si="26"/>
        <v>256.7</v>
      </c>
      <c r="M67" s="156">
        <f t="shared" si="27"/>
        <v>230.65</v>
      </c>
      <c r="N67" s="156">
        <f t="shared" si="28"/>
        <v>265.12</v>
      </c>
      <c r="O67" s="40"/>
      <c r="P67" s="230"/>
      <c r="Q67" s="230"/>
      <c r="R67" s="230"/>
      <c r="S67" s="230"/>
      <c r="T67" s="230"/>
      <c r="U67" s="230"/>
      <c r="V67" s="230"/>
      <c r="W67" s="230"/>
      <c r="X67" s="230"/>
      <c r="Y67" s="230"/>
      <c r="Z67" s="230"/>
      <c r="AA67" s="230"/>
      <c r="AB67" s="230"/>
      <c r="AC67" s="230"/>
      <c r="AD67" s="230"/>
      <c r="AE67" s="230"/>
      <c r="AF67" s="230"/>
      <c r="AG67" s="230"/>
      <c r="AH67" s="230"/>
      <c r="AI67" s="230"/>
      <c r="AJ67" s="230"/>
      <c r="AK67" s="230"/>
      <c r="AL67" s="230"/>
      <c r="AM67" s="230"/>
      <c r="AN67" s="230"/>
      <c r="AO67" s="230"/>
      <c r="AP67" s="230"/>
      <c r="AQ67" s="230"/>
      <c r="AR67" s="230"/>
      <c r="AS67" s="230"/>
      <c r="AT67" s="230"/>
      <c r="AU67" s="230"/>
      <c r="AV67" s="230"/>
      <c r="AW67" s="230"/>
      <c r="AX67" s="230"/>
      <c r="AY67" s="230"/>
      <c r="AZ67" s="230"/>
      <c r="BA67" s="230"/>
      <c r="BB67" s="230"/>
      <c r="BC67" s="230"/>
      <c r="BD67" s="230"/>
      <c r="BE67" s="230"/>
      <c r="BF67" s="230"/>
    </row>
    <row r="68" spans="1:58" s="157" customFormat="1" ht="12.75">
      <c r="A68" s="158"/>
      <c r="B68" s="152" t="s">
        <v>199</v>
      </c>
      <c r="C68" s="153" t="s">
        <v>272</v>
      </c>
      <c r="D68" s="172">
        <v>27</v>
      </c>
      <c r="E68" s="172">
        <v>3.68</v>
      </c>
      <c r="F68" s="172">
        <v>7.0000000000000007E-2</v>
      </c>
      <c r="G68" s="81"/>
      <c r="H68" s="158"/>
      <c r="I68" s="681"/>
      <c r="J68" s="154" t="s">
        <v>67</v>
      </c>
      <c r="K68" s="155" t="s">
        <v>174</v>
      </c>
      <c r="L68" s="156">
        <f t="shared" si="26"/>
        <v>45.2</v>
      </c>
      <c r="M68" s="156">
        <f t="shared" si="27"/>
        <v>11.19</v>
      </c>
      <c r="N68" s="156">
        <f t="shared" si="28"/>
        <v>65.069999999999993</v>
      </c>
      <c r="O68" s="40"/>
      <c r="P68" s="230"/>
      <c r="Q68" s="230"/>
      <c r="R68" s="230"/>
      <c r="S68" s="230"/>
      <c r="T68" s="230"/>
      <c r="U68" s="230"/>
      <c r="V68" s="230"/>
      <c r="W68" s="230"/>
      <c r="X68" s="230"/>
      <c r="Y68" s="230"/>
      <c r="Z68" s="230"/>
      <c r="AA68" s="230"/>
      <c r="AB68" s="230"/>
      <c r="AC68" s="230"/>
      <c r="AD68" s="230"/>
      <c r="AE68" s="230"/>
      <c r="AF68" s="230"/>
      <c r="AG68" s="230"/>
      <c r="AH68" s="230"/>
      <c r="AI68" s="230"/>
      <c r="AJ68" s="230"/>
      <c r="AK68" s="230"/>
      <c r="AL68" s="230"/>
      <c r="AM68" s="230"/>
      <c r="AN68" s="230"/>
      <c r="AO68" s="230"/>
      <c r="AP68" s="230"/>
      <c r="AQ68" s="230"/>
      <c r="AR68" s="230"/>
      <c r="AS68" s="230"/>
      <c r="AT68" s="230"/>
      <c r="AU68" s="230"/>
      <c r="AV68" s="230"/>
      <c r="AW68" s="230"/>
      <c r="AX68" s="230"/>
      <c r="AY68" s="230"/>
      <c r="AZ68" s="230"/>
      <c r="BA68" s="230"/>
      <c r="BB68" s="230"/>
      <c r="BC68" s="230"/>
      <c r="BD68" s="230"/>
      <c r="BE68" s="230"/>
      <c r="BF68" s="230"/>
    </row>
    <row r="69" spans="1:58" s="157" customFormat="1" ht="12.75">
      <c r="A69" s="158"/>
      <c r="B69" s="152" t="s">
        <v>200</v>
      </c>
      <c r="C69" s="153" t="s">
        <v>273</v>
      </c>
      <c r="D69" s="172">
        <v>256.7</v>
      </c>
      <c r="E69" s="172">
        <v>230.65</v>
      </c>
      <c r="F69" s="172">
        <v>265.12</v>
      </c>
      <c r="G69" s="81"/>
      <c r="H69" s="158"/>
      <c r="I69" s="681"/>
      <c r="J69" s="154" t="s">
        <v>68</v>
      </c>
      <c r="K69" s="155" t="s">
        <v>175</v>
      </c>
      <c r="L69" s="156">
        <f t="shared" si="26"/>
        <v>214.87</v>
      </c>
      <c r="M69" s="156">
        <f t="shared" si="27"/>
        <v>259.02</v>
      </c>
      <c r="N69" s="156">
        <f t="shared" si="28"/>
        <v>183.81</v>
      </c>
      <c r="O69" s="40"/>
      <c r="P69" s="230"/>
      <c r="Q69" s="230"/>
      <c r="R69" s="230"/>
      <c r="S69" s="230"/>
      <c r="T69" s="230"/>
      <c r="U69" s="230"/>
      <c r="V69" s="230"/>
      <c r="W69" s="230"/>
      <c r="X69" s="230"/>
      <c r="Y69" s="230"/>
      <c r="Z69" s="230"/>
      <c r="AA69" s="230"/>
      <c r="AB69" s="230"/>
      <c r="AC69" s="230"/>
      <c r="AD69" s="230"/>
      <c r="AE69" s="230"/>
      <c r="AF69" s="230"/>
      <c r="AG69" s="230"/>
      <c r="AH69" s="230"/>
      <c r="AI69" s="230"/>
      <c r="AJ69" s="230"/>
      <c r="AK69" s="230"/>
      <c r="AL69" s="230"/>
      <c r="AM69" s="230"/>
      <c r="AN69" s="230"/>
      <c r="AO69" s="230"/>
      <c r="AP69" s="230"/>
      <c r="AQ69" s="230"/>
      <c r="AR69" s="230"/>
      <c r="AS69" s="230"/>
      <c r="AT69" s="230"/>
      <c r="AU69" s="230"/>
      <c r="AV69" s="230"/>
      <c r="AW69" s="230"/>
      <c r="AX69" s="230"/>
      <c r="AY69" s="230"/>
      <c r="AZ69" s="230"/>
      <c r="BA69" s="230"/>
      <c r="BB69" s="230"/>
      <c r="BC69" s="230"/>
      <c r="BD69" s="230"/>
      <c r="BE69" s="230"/>
      <c r="BF69" s="230"/>
    </row>
    <row r="70" spans="1:58" s="157" customFormat="1" ht="12.75">
      <c r="A70" s="158"/>
      <c r="B70" s="152" t="s">
        <v>196</v>
      </c>
      <c r="C70" s="153" t="s">
        <v>269</v>
      </c>
      <c r="D70" s="172">
        <v>45.2</v>
      </c>
      <c r="E70" s="172">
        <v>11.19</v>
      </c>
      <c r="F70" s="172">
        <v>65.069999999999993</v>
      </c>
      <c r="G70" s="81"/>
      <c r="H70" s="158"/>
      <c r="I70" s="681"/>
      <c r="J70" s="154" t="s">
        <v>128</v>
      </c>
      <c r="K70" s="155" t="s">
        <v>167</v>
      </c>
      <c r="L70" s="156">
        <f t="shared" si="26"/>
        <v>42862.49</v>
      </c>
      <c r="M70" s="156">
        <f t="shared" si="27"/>
        <v>26128.66</v>
      </c>
      <c r="N70" s="156">
        <f t="shared" si="28"/>
        <v>33733.83</v>
      </c>
      <c r="O70" s="40"/>
      <c r="P70" s="230"/>
      <c r="Q70" s="230"/>
      <c r="R70" s="230"/>
      <c r="S70" s="230"/>
      <c r="T70" s="230"/>
      <c r="U70" s="230"/>
      <c r="V70" s="230"/>
      <c r="W70" s="230"/>
      <c r="X70" s="230"/>
      <c r="Y70" s="230"/>
      <c r="Z70" s="230"/>
      <c r="AA70" s="230"/>
      <c r="AB70" s="230"/>
      <c r="AC70" s="230"/>
      <c r="AD70" s="230"/>
      <c r="AE70" s="230"/>
      <c r="AF70" s="230"/>
      <c r="AG70" s="230"/>
      <c r="AH70" s="230"/>
      <c r="AI70" s="230"/>
      <c r="AJ70" s="230"/>
      <c r="AK70" s="230"/>
      <c r="AL70" s="230"/>
      <c r="AM70" s="230"/>
      <c r="AN70" s="230"/>
      <c r="AO70" s="230"/>
      <c r="AP70" s="230"/>
      <c r="AQ70" s="230"/>
      <c r="AR70" s="230"/>
      <c r="AS70" s="230"/>
      <c r="AT70" s="230"/>
      <c r="AU70" s="230"/>
      <c r="AV70" s="230"/>
      <c r="AW70" s="230"/>
      <c r="AX70" s="230"/>
      <c r="AY70" s="230"/>
      <c r="AZ70" s="230"/>
      <c r="BA70" s="230"/>
      <c r="BB70" s="230"/>
      <c r="BC70" s="230"/>
      <c r="BD70" s="230"/>
      <c r="BE70" s="230"/>
      <c r="BF70" s="230"/>
    </row>
    <row r="71" spans="1:58" s="157" customFormat="1" ht="12.75">
      <c r="A71" s="158"/>
      <c r="B71" s="152" t="s">
        <v>198</v>
      </c>
      <c r="C71" s="153" t="s">
        <v>271</v>
      </c>
      <c r="D71" s="172">
        <v>214.87</v>
      </c>
      <c r="E71" s="172">
        <v>259.02</v>
      </c>
      <c r="F71" s="172">
        <v>183.81</v>
      </c>
      <c r="G71" s="81"/>
      <c r="H71" s="158"/>
      <c r="I71" s="681"/>
      <c r="J71" s="154" t="s">
        <v>69</v>
      </c>
      <c r="K71" s="155" t="s">
        <v>129</v>
      </c>
      <c r="L71" s="156">
        <f t="shared" si="26"/>
        <v>10822.36</v>
      </c>
      <c r="M71" s="156">
        <f t="shared" si="27"/>
        <v>11974.36</v>
      </c>
      <c r="N71" s="156">
        <f t="shared" si="28"/>
        <v>9410.4599999999991</v>
      </c>
      <c r="O71" s="40"/>
      <c r="P71" s="230"/>
      <c r="Q71" s="230"/>
      <c r="R71" s="230"/>
      <c r="S71" s="230"/>
      <c r="T71" s="230"/>
      <c r="U71" s="230"/>
      <c r="V71" s="230"/>
      <c r="W71" s="230"/>
      <c r="X71" s="230"/>
      <c r="Y71" s="230"/>
      <c r="Z71" s="230"/>
      <c r="AA71" s="230"/>
      <c r="AB71" s="230"/>
      <c r="AC71" s="230"/>
      <c r="AD71" s="230"/>
      <c r="AE71" s="230"/>
      <c r="AF71" s="230"/>
      <c r="AG71" s="230"/>
      <c r="AH71" s="230"/>
      <c r="AI71" s="230"/>
      <c r="AJ71" s="230"/>
      <c r="AK71" s="230"/>
      <c r="AL71" s="230"/>
      <c r="AM71" s="230"/>
      <c r="AN71" s="230"/>
      <c r="AO71" s="230"/>
      <c r="AP71" s="230"/>
      <c r="AQ71" s="230"/>
      <c r="AR71" s="230"/>
      <c r="AS71" s="230"/>
      <c r="AT71" s="230"/>
      <c r="AU71" s="230"/>
      <c r="AV71" s="230"/>
      <c r="AW71" s="230"/>
      <c r="AX71" s="230"/>
      <c r="AY71" s="230"/>
      <c r="AZ71" s="230"/>
      <c r="BA71" s="230"/>
      <c r="BB71" s="230"/>
      <c r="BC71" s="230"/>
      <c r="BD71" s="230"/>
      <c r="BE71" s="230"/>
      <c r="BF71" s="230"/>
    </row>
    <row r="72" spans="1:58" s="157" customFormat="1" ht="12.75">
      <c r="A72" s="158"/>
      <c r="B72" s="152" t="s">
        <v>220</v>
      </c>
      <c r="C72" s="153" t="s">
        <v>293</v>
      </c>
      <c r="D72" s="172">
        <v>42862.49</v>
      </c>
      <c r="E72" s="172">
        <v>26128.66</v>
      </c>
      <c r="F72" s="172">
        <v>33733.83</v>
      </c>
      <c r="G72" s="81"/>
      <c r="H72" s="159"/>
      <c r="I72" s="682"/>
      <c r="J72" s="154" t="s">
        <v>70</v>
      </c>
      <c r="K72" s="155" t="s">
        <v>168</v>
      </c>
      <c r="L72" s="156">
        <f t="shared" si="26"/>
        <v>10.84</v>
      </c>
      <c r="M72" s="156">
        <f t="shared" si="27"/>
        <v>15.88</v>
      </c>
      <c r="N72" s="156">
        <f t="shared" si="28"/>
        <v>10.14</v>
      </c>
      <c r="O72" s="40"/>
      <c r="P72" s="230"/>
      <c r="Q72" s="230"/>
      <c r="R72" s="230"/>
      <c r="S72" s="230"/>
      <c r="T72" s="230"/>
      <c r="U72" s="230"/>
      <c r="V72" s="230"/>
      <c r="W72" s="230"/>
      <c r="X72" s="230"/>
      <c r="Y72" s="230"/>
      <c r="Z72" s="230"/>
      <c r="AA72" s="230"/>
      <c r="AB72" s="230"/>
      <c r="AC72" s="230"/>
      <c r="AD72" s="230"/>
      <c r="AE72" s="230"/>
      <c r="AF72" s="230"/>
      <c r="AG72" s="230"/>
      <c r="AH72" s="230"/>
      <c r="AI72" s="230"/>
      <c r="AJ72" s="230"/>
      <c r="AK72" s="230"/>
      <c r="AL72" s="230"/>
      <c r="AM72" s="230"/>
      <c r="AN72" s="230"/>
      <c r="AO72" s="230"/>
      <c r="AP72" s="230"/>
      <c r="AQ72" s="230"/>
      <c r="AR72" s="230"/>
      <c r="AS72" s="230"/>
      <c r="AT72" s="230"/>
      <c r="AU72" s="230"/>
      <c r="AV72" s="230"/>
      <c r="AW72" s="230"/>
      <c r="AX72" s="230"/>
      <c r="AY72" s="230"/>
      <c r="AZ72" s="230"/>
      <c r="BA72" s="230"/>
      <c r="BB72" s="230"/>
      <c r="BC72" s="230"/>
      <c r="BD72" s="230"/>
      <c r="BE72" s="230"/>
      <c r="BF72" s="230"/>
    </row>
    <row r="73" spans="1:58" s="157" customFormat="1" ht="15" customHeight="1">
      <c r="A73" s="158"/>
      <c r="B73" s="152" t="s">
        <v>181</v>
      </c>
      <c r="C73" s="153" t="s">
        <v>254</v>
      </c>
      <c r="D73" s="172">
        <v>10822.36</v>
      </c>
      <c r="E73" s="172">
        <v>11974.36</v>
      </c>
      <c r="F73" s="172">
        <v>9410.4599999999991</v>
      </c>
      <c r="G73" s="81"/>
      <c r="H73" s="151" t="s">
        <v>71</v>
      </c>
      <c r="I73" s="680" t="s">
        <v>169</v>
      </c>
      <c r="J73" s="154" t="s">
        <v>72</v>
      </c>
      <c r="K73" s="155" t="s">
        <v>170</v>
      </c>
      <c r="L73" s="156">
        <f>IF(ISNUMBER(D75),D75,"")</f>
        <v>3122.74</v>
      </c>
      <c r="M73" s="156">
        <f t="shared" si="27"/>
        <v>3227.11</v>
      </c>
      <c r="N73" s="156">
        <f t="shared" si="28"/>
        <v>3248.2</v>
      </c>
      <c r="O73" s="4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c r="AO73" s="230"/>
      <c r="AP73" s="230"/>
      <c r="AQ73" s="230"/>
      <c r="AR73" s="230"/>
      <c r="AS73" s="230"/>
      <c r="AT73" s="230"/>
      <c r="AU73" s="230"/>
      <c r="AV73" s="230"/>
      <c r="AW73" s="230"/>
      <c r="AX73" s="230"/>
      <c r="AY73" s="230"/>
      <c r="AZ73" s="230"/>
      <c r="BA73" s="230"/>
      <c r="BB73" s="230"/>
      <c r="BC73" s="230"/>
      <c r="BD73" s="230"/>
      <c r="BE73" s="230"/>
      <c r="BF73" s="230"/>
    </row>
    <row r="74" spans="1:58" s="157" customFormat="1" ht="12.75">
      <c r="A74" s="159"/>
      <c r="B74" s="152" t="s">
        <v>187</v>
      </c>
      <c r="C74" s="153" t="s">
        <v>260</v>
      </c>
      <c r="D74" s="172">
        <v>10.84</v>
      </c>
      <c r="E74" s="172">
        <v>15.88</v>
      </c>
      <c r="F74" s="172">
        <v>10.14</v>
      </c>
      <c r="G74" s="81"/>
      <c r="H74" s="158"/>
      <c r="I74" s="681"/>
      <c r="J74" s="154" t="s">
        <v>73</v>
      </c>
      <c r="K74" s="155" t="s">
        <v>130</v>
      </c>
      <c r="L74" s="156">
        <f t="shared" ref="L74:L77" si="29">IF(ISNUMBER(D76),D76,"")</f>
        <v>192.02</v>
      </c>
      <c r="M74" s="156">
        <f t="shared" si="27"/>
        <v>147.68</v>
      </c>
      <c r="N74" s="156">
        <f t="shared" si="28"/>
        <v>177.95</v>
      </c>
      <c r="O74" s="4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230"/>
      <c r="AP74" s="230"/>
      <c r="AQ74" s="230"/>
      <c r="AR74" s="230"/>
      <c r="AS74" s="230"/>
      <c r="AT74" s="230"/>
      <c r="AU74" s="230"/>
      <c r="AV74" s="230"/>
      <c r="AW74" s="230"/>
      <c r="AX74" s="230"/>
      <c r="AY74" s="230"/>
      <c r="AZ74" s="230"/>
      <c r="BA74" s="230"/>
      <c r="BB74" s="230"/>
      <c r="BC74" s="230"/>
      <c r="BD74" s="230"/>
      <c r="BE74" s="230"/>
      <c r="BF74" s="230"/>
    </row>
    <row r="75" spans="1:58" s="157" customFormat="1" ht="12.75">
      <c r="A75" s="158" t="s">
        <v>71</v>
      </c>
      <c r="B75" s="152" t="s">
        <v>190</v>
      </c>
      <c r="C75" s="153" t="s">
        <v>263</v>
      </c>
      <c r="D75" s="172">
        <v>3122.74</v>
      </c>
      <c r="E75" s="172">
        <v>3227.11</v>
      </c>
      <c r="F75" s="172">
        <v>3248.2</v>
      </c>
      <c r="G75" s="81"/>
      <c r="H75" s="159"/>
      <c r="I75" s="682"/>
      <c r="J75" s="154" t="s">
        <v>74</v>
      </c>
      <c r="K75" s="155" t="s">
        <v>131</v>
      </c>
      <c r="L75" s="156">
        <f t="shared" si="29"/>
        <v>1.22</v>
      </c>
      <c r="M75" s="156" t="str">
        <f t="shared" si="27"/>
        <v/>
      </c>
      <c r="N75" s="156">
        <f t="shared" si="28"/>
        <v>0.06</v>
      </c>
      <c r="O75" s="4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230"/>
      <c r="AP75" s="230"/>
      <c r="AQ75" s="230"/>
      <c r="AR75" s="230"/>
      <c r="AS75" s="230"/>
      <c r="AT75" s="230"/>
      <c r="AU75" s="230"/>
      <c r="AV75" s="230"/>
      <c r="AW75" s="230"/>
      <c r="AX75" s="230"/>
      <c r="AY75" s="230"/>
      <c r="AZ75" s="230"/>
      <c r="BA75" s="230"/>
      <c r="BB75" s="230"/>
      <c r="BC75" s="230"/>
      <c r="BD75" s="230"/>
      <c r="BE75" s="230"/>
      <c r="BF75" s="230"/>
    </row>
    <row r="76" spans="1:58" s="157" customFormat="1" ht="38.25">
      <c r="A76" s="158"/>
      <c r="B76" s="152" t="s">
        <v>243</v>
      </c>
      <c r="C76" s="153" t="s">
        <v>315</v>
      </c>
      <c r="D76" s="172">
        <v>192.02</v>
      </c>
      <c r="E76" s="172">
        <v>147.68</v>
      </c>
      <c r="F76" s="172">
        <v>177.95</v>
      </c>
      <c r="G76" s="81"/>
      <c r="H76" s="151" t="s">
        <v>75</v>
      </c>
      <c r="I76" s="680" t="s">
        <v>76</v>
      </c>
      <c r="J76" s="154" t="s">
        <v>77</v>
      </c>
      <c r="K76" s="168" t="s">
        <v>171</v>
      </c>
      <c r="L76" s="156">
        <f t="shared" si="29"/>
        <v>200.41</v>
      </c>
      <c r="M76" s="156">
        <f t="shared" si="27"/>
        <v>204.74</v>
      </c>
      <c r="N76" s="156">
        <f t="shared" si="28"/>
        <v>191.86</v>
      </c>
      <c r="O76" s="4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230"/>
      <c r="AP76" s="230"/>
      <c r="AQ76" s="230"/>
      <c r="AR76" s="230"/>
      <c r="AS76" s="230"/>
      <c r="AT76" s="230"/>
      <c r="AU76" s="230"/>
      <c r="AV76" s="230"/>
      <c r="AW76" s="230"/>
      <c r="AX76" s="230"/>
      <c r="AY76" s="230"/>
      <c r="AZ76" s="230"/>
      <c r="BA76" s="230"/>
      <c r="BB76" s="230"/>
      <c r="BC76" s="230"/>
      <c r="BD76" s="230"/>
      <c r="BE76" s="230"/>
      <c r="BF76" s="230"/>
    </row>
    <row r="77" spans="1:58" s="157" customFormat="1" ht="12.75">
      <c r="A77" s="158"/>
      <c r="B77" s="152" t="s">
        <v>240</v>
      </c>
      <c r="C77" s="153" t="s">
        <v>312</v>
      </c>
      <c r="D77" s="172">
        <v>1.22</v>
      </c>
      <c r="E77" s="172"/>
      <c r="F77" s="172">
        <v>0.06</v>
      </c>
      <c r="G77" s="81"/>
      <c r="H77" s="158"/>
      <c r="I77" s="681"/>
      <c r="J77" s="154" t="s">
        <v>78</v>
      </c>
      <c r="K77" s="155" t="s">
        <v>132</v>
      </c>
      <c r="L77" s="156">
        <f t="shared" si="29"/>
        <v>10.34</v>
      </c>
      <c r="M77" s="156">
        <f t="shared" si="27"/>
        <v>10.4</v>
      </c>
      <c r="N77" s="156">
        <f t="shared" si="28"/>
        <v>9.59</v>
      </c>
      <c r="O77" s="4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230"/>
      <c r="AP77" s="230"/>
      <c r="AQ77" s="230"/>
      <c r="AR77" s="230"/>
      <c r="AS77" s="230"/>
      <c r="AT77" s="230"/>
      <c r="AU77" s="230"/>
      <c r="AV77" s="230"/>
      <c r="AW77" s="230"/>
      <c r="AX77" s="230"/>
      <c r="AY77" s="230"/>
      <c r="AZ77" s="230"/>
      <c r="BA77" s="230"/>
      <c r="BB77" s="230"/>
      <c r="BC77" s="230"/>
      <c r="BD77" s="230"/>
      <c r="BE77" s="230"/>
      <c r="BF77" s="230"/>
    </row>
    <row r="78" spans="1:58" s="157" customFormat="1" ht="25.5">
      <c r="A78" s="159"/>
      <c r="B78" s="165" t="s">
        <v>231</v>
      </c>
      <c r="C78" s="153" t="s">
        <v>304</v>
      </c>
      <c r="D78" s="172">
        <v>200.41</v>
      </c>
      <c r="E78" s="172">
        <v>204.74</v>
      </c>
      <c r="F78" s="172">
        <v>191.86</v>
      </c>
      <c r="G78" s="81"/>
      <c r="H78" s="158"/>
      <c r="I78" s="681"/>
      <c r="J78" s="154" t="s">
        <v>134</v>
      </c>
      <c r="K78" s="155" t="s">
        <v>133</v>
      </c>
      <c r="L78" s="208" t="str">
        <f>IF(ISNUMBER(D80),D80,"")</f>
        <v/>
      </c>
      <c r="M78" s="208" t="str">
        <f t="shared" si="27"/>
        <v/>
      </c>
      <c r="N78" s="208" t="str">
        <f t="shared" si="28"/>
        <v/>
      </c>
      <c r="O78" s="4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230"/>
      <c r="AP78" s="230"/>
      <c r="AQ78" s="230"/>
      <c r="AR78" s="230"/>
      <c r="AS78" s="230"/>
      <c r="AT78" s="230"/>
      <c r="AU78" s="230"/>
      <c r="AV78" s="230"/>
      <c r="AW78" s="230"/>
      <c r="AX78" s="230"/>
      <c r="AY78" s="230"/>
      <c r="AZ78" s="230"/>
      <c r="BA78" s="230"/>
      <c r="BB78" s="230"/>
      <c r="BC78" s="230"/>
      <c r="BD78" s="230"/>
      <c r="BE78" s="230"/>
      <c r="BF78" s="230"/>
    </row>
    <row r="79" spans="1:58" s="157" customFormat="1" ht="12.75">
      <c r="A79" s="151" t="s">
        <v>75</v>
      </c>
      <c r="B79" s="152" t="s">
        <v>238</v>
      </c>
      <c r="C79" s="153" t="s">
        <v>311</v>
      </c>
      <c r="D79" s="172">
        <v>10.34</v>
      </c>
      <c r="E79" s="172">
        <v>10.4</v>
      </c>
      <c r="F79" s="172">
        <v>9.59</v>
      </c>
      <c r="G79" s="81"/>
      <c r="H79" s="159"/>
      <c r="I79" s="682"/>
      <c r="J79" s="154" t="s">
        <v>172</v>
      </c>
      <c r="K79" s="155" t="s">
        <v>135</v>
      </c>
      <c r="L79" s="156" t="str">
        <f>IF(ISNUMBER(D38),D38,"")</f>
        <v/>
      </c>
      <c r="M79" s="156" t="str">
        <f t="shared" ref="M79:N79" si="30">IF(ISNUMBER(E38),E38,"")</f>
        <v/>
      </c>
      <c r="N79" s="156">
        <f t="shared" si="30"/>
        <v>0.05</v>
      </c>
      <c r="O79" s="4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230"/>
      <c r="AP79" s="230"/>
      <c r="AQ79" s="230"/>
      <c r="AR79" s="230"/>
      <c r="AS79" s="230"/>
      <c r="AT79" s="230"/>
      <c r="AU79" s="230"/>
      <c r="AV79" s="230"/>
      <c r="AW79" s="230"/>
      <c r="AX79" s="230"/>
      <c r="AY79" s="230"/>
      <c r="AZ79" s="230"/>
      <c r="BA79" s="230"/>
      <c r="BB79" s="230"/>
      <c r="BC79" s="230"/>
      <c r="BD79" s="230"/>
      <c r="BE79" s="230"/>
      <c r="BF79" s="230"/>
    </row>
    <row r="80" spans="1:58" s="157" customFormat="1" ht="12.75">
      <c r="A80" s="159"/>
      <c r="B80" s="152" t="s">
        <v>229</v>
      </c>
      <c r="C80" s="153" t="s">
        <v>302</v>
      </c>
      <c r="D80" s="172"/>
      <c r="E80" s="172"/>
      <c r="F80" s="172"/>
      <c r="G80" s="81"/>
      <c r="H80" s="232"/>
      <c r="I80" s="230"/>
      <c r="J80" s="230"/>
      <c r="K80" s="230"/>
      <c r="L80" s="230"/>
      <c r="M80" s="230"/>
      <c r="N80" s="230"/>
      <c r="O80" s="40"/>
      <c r="P80" s="230"/>
      <c r="Q80" s="230"/>
      <c r="R80" s="230"/>
      <c r="S80" s="230"/>
      <c r="T80" s="230"/>
      <c r="U80" s="230"/>
      <c r="V80" s="230"/>
      <c r="W80" s="230"/>
      <c r="X80" s="230"/>
      <c r="Y80" s="230"/>
      <c r="Z80" s="230"/>
      <c r="AA80" s="230"/>
      <c r="AB80" s="230"/>
      <c r="AC80" s="230"/>
      <c r="AD80" s="230"/>
      <c r="AE80" s="230"/>
      <c r="AF80" s="230"/>
      <c r="AG80" s="230"/>
      <c r="AH80" s="230"/>
      <c r="AI80" s="230"/>
      <c r="AJ80" s="230"/>
      <c r="AK80" s="230"/>
      <c r="AL80" s="230"/>
      <c r="AM80" s="230"/>
      <c r="AN80" s="230"/>
      <c r="AO80" s="230"/>
      <c r="AP80" s="230"/>
      <c r="AQ80" s="230"/>
      <c r="AR80" s="230"/>
      <c r="AS80" s="230"/>
      <c r="AT80" s="230"/>
      <c r="AU80" s="230"/>
      <c r="AV80" s="230"/>
      <c r="AW80" s="230"/>
      <c r="AX80" s="230"/>
      <c r="AY80" s="230"/>
      <c r="AZ80" s="230"/>
      <c r="BA80" s="230"/>
      <c r="BB80" s="230"/>
      <c r="BC80" s="230"/>
      <c r="BD80" s="230"/>
      <c r="BE80" s="230"/>
      <c r="BF80" s="230"/>
    </row>
    <row r="81" spans="1:58" s="157" customFormat="1" ht="15" customHeight="1">
      <c r="A81" s="230"/>
      <c r="B81" s="230"/>
      <c r="C81" s="230"/>
      <c r="D81" s="230"/>
      <c r="E81" s="231"/>
      <c r="F81" s="231"/>
      <c r="G81" s="81"/>
      <c r="H81" s="232"/>
      <c r="I81" s="230"/>
      <c r="J81" s="230"/>
      <c r="K81" s="230"/>
      <c r="L81" s="230"/>
      <c r="M81" s="230"/>
      <c r="N81" s="230"/>
      <c r="O81" s="40"/>
      <c r="P81" s="230"/>
      <c r="Q81" s="230"/>
      <c r="R81" s="230"/>
      <c r="S81" s="230"/>
      <c r="T81" s="230"/>
      <c r="U81" s="230"/>
      <c r="V81" s="230"/>
      <c r="W81" s="230"/>
      <c r="X81" s="230"/>
      <c r="Y81" s="230"/>
      <c r="Z81" s="230"/>
      <c r="AA81" s="230"/>
      <c r="AB81" s="230"/>
      <c r="AC81" s="230"/>
      <c r="AD81" s="230"/>
      <c r="AE81" s="230"/>
      <c r="AF81" s="230"/>
      <c r="AG81" s="230"/>
      <c r="AH81" s="230"/>
      <c r="AI81" s="230"/>
      <c r="AJ81" s="230"/>
      <c r="AK81" s="230"/>
      <c r="AL81" s="230"/>
      <c r="AM81" s="230"/>
      <c r="AN81" s="230"/>
      <c r="AO81" s="230"/>
      <c r="AP81" s="230"/>
      <c r="AQ81" s="230"/>
      <c r="AR81" s="230"/>
      <c r="AS81" s="230"/>
      <c r="AT81" s="230"/>
      <c r="AU81" s="230"/>
      <c r="AV81" s="230"/>
      <c r="AW81" s="230"/>
      <c r="AX81" s="230"/>
      <c r="AY81" s="230"/>
      <c r="AZ81" s="230"/>
      <c r="BA81" s="230"/>
      <c r="BB81" s="230"/>
      <c r="BC81" s="230"/>
      <c r="BD81" s="230"/>
      <c r="BE81" s="230"/>
      <c r="BF81" s="230"/>
    </row>
    <row r="82" spans="1:58" s="157" customFormat="1" ht="12.75">
      <c r="A82" s="230"/>
      <c r="B82" s="230"/>
      <c r="C82" s="230"/>
      <c r="D82" s="230"/>
      <c r="E82" s="231"/>
      <c r="F82" s="231"/>
      <c r="G82" s="81"/>
      <c r="H82" s="235"/>
      <c r="I82" s="233"/>
      <c r="J82" s="233"/>
      <c r="K82" s="233"/>
      <c r="L82" s="233"/>
      <c r="M82" s="233"/>
      <c r="N82" s="233"/>
      <c r="O82" s="4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c r="AO82" s="230"/>
      <c r="AP82" s="230"/>
      <c r="AQ82" s="230"/>
      <c r="AR82" s="230"/>
      <c r="AS82" s="230"/>
      <c r="AT82" s="230"/>
      <c r="AU82" s="230"/>
      <c r="AV82" s="230"/>
      <c r="AW82" s="230"/>
      <c r="AX82" s="230"/>
      <c r="AY82" s="230"/>
      <c r="AZ82" s="230"/>
      <c r="BA82" s="230"/>
      <c r="BB82" s="230"/>
      <c r="BC82" s="230"/>
      <c r="BD82" s="230"/>
      <c r="BE82" s="230"/>
      <c r="BF82" s="230"/>
    </row>
    <row r="83" spans="1:58" s="230" customFormat="1" ht="12.75">
      <c r="D83" s="646" t="s">
        <v>817</v>
      </c>
      <c r="E83" s="294">
        <f>SUM(D8:E80)</f>
        <v>780791.58</v>
      </c>
      <c r="F83" s="231"/>
      <c r="G83" s="81"/>
      <c r="H83" s="235"/>
      <c r="I83" s="233"/>
      <c r="J83" s="233"/>
      <c r="K83" s="233"/>
      <c r="L83" s="233"/>
      <c r="M83" s="233"/>
      <c r="N83" s="233"/>
      <c r="O83" s="40"/>
    </row>
    <row r="84" spans="1:58" s="230" customFormat="1">
      <c r="A84" s="233"/>
      <c r="B84" s="233"/>
      <c r="C84" s="233"/>
      <c r="D84" s="233"/>
      <c r="E84" s="234"/>
      <c r="F84" s="234"/>
      <c r="G84" s="81"/>
      <c r="H84" s="235"/>
      <c r="I84" s="233"/>
      <c r="J84" s="233"/>
      <c r="K84" s="233"/>
      <c r="L84" s="233"/>
      <c r="M84" s="233"/>
      <c r="N84" s="233"/>
      <c r="O84" s="40"/>
    </row>
    <row r="85" spans="1:58" s="233" customFormat="1">
      <c r="E85" s="234"/>
      <c r="F85" s="234"/>
      <c r="G85" s="211"/>
      <c r="H85" s="235"/>
      <c r="O85" s="236"/>
      <c r="P85" s="230"/>
      <c r="Q85" s="230"/>
      <c r="R85" s="230"/>
      <c r="S85" s="230"/>
      <c r="T85" s="230"/>
    </row>
    <row r="86" spans="1:58" s="233" customFormat="1">
      <c r="E86" s="234"/>
      <c r="F86" s="234"/>
      <c r="G86" s="211"/>
      <c r="H86" s="235"/>
      <c r="O86" s="236"/>
    </row>
    <row r="87" spans="1:58" s="233" customFormat="1" ht="15" customHeight="1">
      <c r="E87" s="234"/>
      <c r="F87" s="234"/>
      <c r="G87" s="211"/>
      <c r="H87" s="235"/>
      <c r="O87" s="236"/>
    </row>
    <row r="88" spans="1:58" s="233" customFormat="1">
      <c r="B88" s="237"/>
      <c r="D88" s="234"/>
      <c r="E88" s="234"/>
      <c r="F88" s="234"/>
      <c r="G88" s="211"/>
      <c r="H88" s="235"/>
      <c r="O88" s="236"/>
    </row>
    <row r="89" spans="1:58" s="233" customFormat="1">
      <c r="B89" s="237"/>
      <c r="E89" s="234"/>
      <c r="F89" s="234"/>
      <c r="G89" s="211"/>
      <c r="H89" s="235"/>
      <c r="O89" s="236"/>
    </row>
    <row r="90" spans="1:58" s="233" customFormat="1">
      <c r="B90" s="237"/>
      <c r="E90" s="234"/>
      <c r="F90" s="234"/>
      <c r="G90" s="211"/>
      <c r="H90" s="235"/>
      <c r="O90" s="236"/>
    </row>
    <row r="91" spans="1:58" s="233" customFormat="1">
      <c r="E91" s="234"/>
      <c r="F91" s="234"/>
      <c r="G91" s="211"/>
      <c r="H91" s="235"/>
      <c r="O91" s="236"/>
    </row>
    <row r="92" spans="1:58" s="233" customFormat="1">
      <c r="E92" s="234"/>
      <c r="F92" s="234"/>
      <c r="G92" s="211"/>
      <c r="H92" s="235"/>
      <c r="O92" s="236"/>
    </row>
    <row r="93" spans="1:58" s="233" customFormat="1">
      <c r="E93" s="234"/>
      <c r="F93" s="234"/>
      <c r="G93" s="211"/>
      <c r="H93" s="235"/>
      <c r="O93" s="236"/>
    </row>
    <row r="94" spans="1:58" s="233" customFormat="1">
      <c r="E94" s="234"/>
      <c r="F94" s="234"/>
      <c r="G94" s="211"/>
      <c r="H94" s="235"/>
      <c r="O94" s="236"/>
    </row>
    <row r="95" spans="1:58" s="233" customFormat="1">
      <c r="E95" s="238"/>
      <c r="F95" s="238"/>
      <c r="G95" s="211"/>
      <c r="H95" s="235"/>
      <c r="O95" s="236"/>
    </row>
    <row r="96" spans="1:58" s="233" customFormat="1">
      <c r="E96" s="238"/>
      <c r="F96" s="238"/>
      <c r="G96" s="211"/>
      <c r="H96" s="235"/>
      <c r="O96" s="236"/>
    </row>
    <row r="97" spans="5:15" s="233" customFormat="1">
      <c r="E97" s="238"/>
      <c r="F97" s="238"/>
      <c r="G97" s="211"/>
      <c r="H97" s="235"/>
      <c r="O97" s="236"/>
    </row>
    <row r="98" spans="5:15" s="233" customFormat="1">
      <c r="E98" s="238"/>
      <c r="F98" s="238"/>
      <c r="G98" s="211"/>
      <c r="H98" s="235"/>
      <c r="O98" s="236"/>
    </row>
    <row r="99" spans="5:15" s="233" customFormat="1">
      <c r="E99" s="238"/>
      <c r="F99" s="238"/>
      <c r="G99" s="211"/>
      <c r="H99" s="235"/>
      <c r="O99" s="236"/>
    </row>
    <row r="100" spans="5:15" s="233" customFormat="1">
      <c r="E100" s="238"/>
      <c r="F100" s="238"/>
      <c r="G100" s="211"/>
      <c r="H100" s="235"/>
      <c r="O100" s="236"/>
    </row>
    <row r="101" spans="5:15" s="233" customFormat="1">
      <c r="E101" s="238"/>
      <c r="F101" s="238"/>
      <c r="G101" s="211"/>
      <c r="H101" s="235"/>
      <c r="O101" s="236"/>
    </row>
    <row r="102" spans="5:15" s="233" customFormat="1">
      <c r="E102" s="238"/>
      <c r="F102" s="238"/>
      <c r="G102" s="211"/>
      <c r="H102" s="235"/>
      <c r="O102" s="236"/>
    </row>
    <row r="103" spans="5:15" s="233" customFormat="1">
      <c r="E103" s="238"/>
      <c r="F103" s="238"/>
      <c r="G103" s="211"/>
      <c r="H103" s="235"/>
      <c r="O103" s="236"/>
    </row>
    <row r="104" spans="5:15" s="233" customFormat="1">
      <c r="E104" s="238"/>
      <c r="F104" s="238"/>
      <c r="G104" s="211"/>
      <c r="H104" s="235"/>
      <c r="O104" s="236"/>
    </row>
    <row r="105" spans="5:15" s="233" customFormat="1">
      <c r="E105" s="238"/>
      <c r="F105" s="238"/>
      <c r="G105" s="211"/>
      <c r="H105" s="235"/>
      <c r="O105" s="236"/>
    </row>
    <row r="106" spans="5:15" s="233" customFormat="1">
      <c r="E106" s="238"/>
      <c r="F106" s="238"/>
      <c r="G106" s="211"/>
      <c r="H106" s="235"/>
      <c r="O106" s="236"/>
    </row>
    <row r="107" spans="5:15" s="233" customFormat="1">
      <c r="E107" s="238"/>
      <c r="F107" s="238"/>
      <c r="G107" s="211"/>
      <c r="H107" s="235"/>
      <c r="O107" s="236"/>
    </row>
    <row r="108" spans="5:15" s="233" customFormat="1">
      <c r="E108" s="238"/>
      <c r="F108" s="238"/>
      <c r="G108" s="211"/>
      <c r="H108" s="235"/>
      <c r="O108" s="236"/>
    </row>
    <row r="109" spans="5:15" s="233" customFormat="1">
      <c r="E109" s="238"/>
      <c r="F109" s="238"/>
      <c r="G109" s="211"/>
      <c r="H109" s="235"/>
      <c r="O109" s="236"/>
    </row>
    <row r="110" spans="5:15" s="233" customFormat="1">
      <c r="E110" s="238"/>
      <c r="F110" s="238"/>
      <c r="G110" s="211"/>
      <c r="H110" s="235"/>
      <c r="O110" s="236"/>
    </row>
    <row r="111" spans="5:15" s="233" customFormat="1">
      <c r="E111" s="238"/>
      <c r="F111" s="238"/>
      <c r="G111" s="211"/>
      <c r="H111" s="235"/>
      <c r="O111" s="236"/>
    </row>
    <row r="112" spans="5:15" s="233" customFormat="1">
      <c r="E112" s="238"/>
      <c r="F112" s="238"/>
      <c r="G112" s="211"/>
      <c r="H112" s="235"/>
      <c r="O112" s="236"/>
    </row>
    <row r="113" spans="5:15" s="233" customFormat="1">
      <c r="E113" s="238"/>
      <c r="F113" s="238"/>
      <c r="G113" s="211"/>
      <c r="H113" s="235"/>
      <c r="O113" s="236"/>
    </row>
    <row r="114" spans="5:15" s="233" customFormat="1">
      <c r="E114" s="238"/>
      <c r="F114" s="238"/>
      <c r="G114" s="211"/>
      <c r="H114" s="235"/>
      <c r="O114" s="236"/>
    </row>
    <row r="115" spans="5:15" s="233" customFormat="1">
      <c r="E115" s="238"/>
      <c r="F115" s="238"/>
      <c r="G115" s="211"/>
      <c r="H115" s="235"/>
      <c r="O115" s="236"/>
    </row>
    <row r="116" spans="5:15" s="233" customFormat="1">
      <c r="E116" s="238"/>
      <c r="F116" s="238"/>
      <c r="G116" s="211"/>
      <c r="H116" s="235"/>
      <c r="O116" s="236"/>
    </row>
    <row r="117" spans="5:15" s="233" customFormat="1">
      <c r="E117" s="238"/>
      <c r="F117" s="238"/>
      <c r="G117" s="211"/>
      <c r="H117" s="235"/>
      <c r="O117" s="236"/>
    </row>
    <row r="118" spans="5:15" s="233" customFormat="1">
      <c r="E118" s="238"/>
      <c r="F118" s="238"/>
      <c r="G118" s="211"/>
      <c r="H118" s="235"/>
      <c r="O118" s="236"/>
    </row>
    <row r="119" spans="5:15" s="233" customFormat="1">
      <c r="E119" s="238"/>
      <c r="F119" s="238"/>
      <c r="G119" s="211"/>
      <c r="H119" s="235"/>
      <c r="O119" s="236"/>
    </row>
    <row r="120" spans="5:15" s="233" customFormat="1">
      <c r="E120" s="238"/>
      <c r="F120" s="238"/>
      <c r="G120" s="211"/>
      <c r="H120" s="235"/>
      <c r="O120" s="236"/>
    </row>
    <row r="121" spans="5:15" s="233" customFormat="1">
      <c r="E121" s="238"/>
      <c r="F121" s="238"/>
      <c r="G121" s="211"/>
      <c r="H121" s="235"/>
      <c r="O121" s="236"/>
    </row>
    <row r="122" spans="5:15" s="233" customFormat="1">
      <c r="E122" s="238"/>
      <c r="F122" s="238"/>
      <c r="G122" s="211"/>
      <c r="H122" s="235"/>
      <c r="O122" s="236"/>
    </row>
    <row r="123" spans="5:15" s="233" customFormat="1">
      <c r="E123" s="238"/>
      <c r="F123" s="238"/>
      <c r="G123" s="211"/>
      <c r="H123" s="235"/>
      <c r="O123" s="236"/>
    </row>
    <row r="124" spans="5:15" s="233" customFormat="1">
      <c r="E124" s="238"/>
      <c r="F124" s="238"/>
      <c r="G124" s="211"/>
      <c r="H124" s="235"/>
      <c r="O124" s="236"/>
    </row>
    <row r="125" spans="5:15" s="233" customFormat="1">
      <c r="E125" s="238"/>
      <c r="F125" s="238"/>
      <c r="G125" s="211"/>
      <c r="H125" s="235"/>
      <c r="O125" s="236"/>
    </row>
    <row r="126" spans="5:15" s="233" customFormat="1">
      <c r="E126" s="238"/>
      <c r="F126" s="238"/>
      <c r="G126" s="211"/>
      <c r="H126" s="235"/>
      <c r="O126" s="236"/>
    </row>
    <row r="127" spans="5:15" s="233" customFormat="1">
      <c r="E127" s="238"/>
      <c r="F127" s="238"/>
      <c r="G127" s="211"/>
      <c r="H127" s="235"/>
      <c r="O127" s="236"/>
    </row>
    <row r="128" spans="5:15" s="233" customFormat="1">
      <c r="E128" s="238"/>
      <c r="F128" s="238"/>
      <c r="G128" s="211"/>
      <c r="H128" s="235"/>
      <c r="O128" s="236"/>
    </row>
    <row r="129" spans="5:15" s="233" customFormat="1">
      <c r="E129" s="238"/>
      <c r="F129" s="238"/>
      <c r="G129" s="211"/>
      <c r="H129" s="235"/>
      <c r="O129" s="236"/>
    </row>
    <row r="130" spans="5:15" s="233" customFormat="1">
      <c r="E130" s="238"/>
      <c r="F130" s="238"/>
      <c r="G130" s="211"/>
      <c r="H130" s="235"/>
      <c r="O130" s="236"/>
    </row>
    <row r="131" spans="5:15" s="233" customFormat="1">
      <c r="E131" s="238"/>
      <c r="F131" s="238"/>
      <c r="G131" s="211"/>
      <c r="H131" s="235"/>
      <c r="O131" s="236"/>
    </row>
    <row r="132" spans="5:15" s="233" customFormat="1">
      <c r="E132" s="238"/>
      <c r="F132" s="238"/>
      <c r="G132" s="211"/>
      <c r="H132" s="235"/>
      <c r="O132" s="236"/>
    </row>
    <row r="133" spans="5:15" s="233" customFormat="1">
      <c r="E133" s="238"/>
      <c r="F133" s="238"/>
      <c r="G133" s="211"/>
      <c r="H133" s="235"/>
      <c r="O133" s="236"/>
    </row>
    <row r="134" spans="5:15" s="233" customFormat="1">
      <c r="E134" s="238"/>
      <c r="F134" s="238"/>
      <c r="G134" s="211"/>
      <c r="H134" s="235"/>
      <c r="O134" s="236"/>
    </row>
    <row r="135" spans="5:15" s="233" customFormat="1">
      <c r="E135" s="238"/>
      <c r="F135" s="238"/>
      <c r="G135" s="211"/>
      <c r="H135" s="235"/>
      <c r="O135" s="236"/>
    </row>
    <row r="136" spans="5:15" s="233" customFormat="1">
      <c r="E136" s="238"/>
      <c r="F136" s="238"/>
      <c r="G136" s="211"/>
      <c r="H136" s="235"/>
      <c r="O136" s="236"/>
    </row>
    <row r="137" spans="5:15" s="233" customFormat="1">
      <c r="E137" s="238"/>
      <c r="F137" s="238"/>
      <c r="G137" s="211"/>
      <c r="H137" s="235"/>
      <c r="O137" s="236"/>
    </row>
    <row r="138" spans="5:15" s="233" customFormat="1">
      <c r="E138" s="238"/>
      <c r="F138" s="238"/>
      <c r="G138" s="211"/>
      <c r="H138" s="235"/>
      <c r="O138" s="236"/>
    </row>
    <row r="139" spans="5:15" s="233" customFormat="1">
      <c r="E139" s="238"/>
      <c r="F139" s="238"/>
      <c r="G139" s="211"/>
      <c r="H139" s="235"/>
      <c r="O139" s="236"/>
    </row>
    <row r="140" spans="5:15" s="233" customFormat="1">
      <c r="E140" s="238"/>
      <c r="F140" s="238"/>
      <c r="G140" s="211"/>
      <c r="H140" s="235"/>
      <c r="O140" s="236"/>
    </row>
    <row r="141" spans="5:15" s="233" customFormat="1">
      <c r="E141" s="238"/>
      <c r="F141" s="238"/>
      <c r="G141" s="211"/>
      <c r="H141" s="235"/>
      <c r="O141" s="236"/>
    </row>
    <row r="142" spans="5:15" s="233" customFormat="1">
      <c r="E142" s="238"/>
      <c r="F142" s="238"/>
      <c r="G142" s="211"/>
      <c r="H142" s="235"/>
      <c r="O142" s="236"/>
    </row>
    <row r="143" spans="5:15" s="233" customFormat="1">
      <c r="E143" s="238"/>
      <c r="F143" s="238"/>
      <c r="G143" s="211"/>
      <c r="H143" s="235"/>
      <c r="O143" s="236"/>
    </row>
    <row r="144" spans="5:15" s="233" customFormat="1">
      <c r="E144" s="238"/>
      <c r="F144" s="238"/>
      <c r="G144" s="211"/>
      <c r="H144" s="235"/>
      <c r="O144" s="236"/>
    </row>
    <row r="145" spans="5:15" s="233" customFormat="1">
      <c r="E145" s="238"/>
      <c r="F145" s="238"/>
      <c r="G145" s="211"/>
      <c r="H145" s="235"/>
      <c r="O145" s="236"/>
    </row>
    <row r="146" spans="5:15" s="233" customFormat="1">
      <c r="E146" s="238"/>
      <c r="F146" s="238"/>
      <c r="G146" s="211"/>
      <c r="H146" s="235"/>
      <c r="O146" s="236"/>
    </row>
    <row r="147" spans="5:15" s="233" customFormat="1">
      <c r="E147" s="238"/>
      <c r="F147" s="238"/>
      <c r="G147" s="211"/>
      <c r="H147" s="235"/>
      <c r="O147" s="236"/>
    </row>
    <row r="148" spans="5:15" s="233" customFormat="1">
      <c r="E148" s="238"/>
      <c r="F148" s="238"/>
      <c r="G148" s="211"/>
      <c r="H148" s="235"/>
      <c r="O148" s="236"/>
    </row>
    <row r="149" spans="5:15" s="233" customFormat="1">
      <c r="E149" s="238"/>
      <c r="F149" s="238"/>
      <c r="G149" s="211"/>
      <c r="H149" s="235"/>
      <c r="O149" s="236"/>
    </row>
    <row r="150" spans="5:15" s="233" customFormat="1">
      <c r="E150" s="238"/>
      <c r="F150" s="238"/>
      <c r="G150" s="211"/>
      <c r="H150" s="235"/>
      <c r="O150" s="236"/>
    </row>
    <row r="151" spans="5:15" s="233" customFormat="1">
      <c r="E151" s="238"/>
      <c r="F151" s="238"/>
      <c r="G151" s="211"/>
      <c r="H151" s="235"/>
      <c r="O151" s="236"/>
    </row>
    <row r="152" spans="5:15" s="233" customFormat="1">
      <c r="E152" s="238"/>
      <c r="F152" s="238"/>
      <c r="G152" s="211"/>
      <c r="H152" s="235"/>
      <c r="O152" s="236"/>
    </row>
    <row r="153" spans="5:15" s="233" customFormat="1">
      <c r="E153" s="238"/>
      <c r="F153" s="238"/>
      <c r="G153" s="211"/>
      <c r="H153" s="235"/>
      <c r="O153" s="236"/>
    </row>
    <row r="154" spans="5:15" s="233" customFormat="1">
      <c r="E154" s="238"/>
      <c r="F154" s="238"/>
      <c r="G154" s="211"/>
      <c r="H154" s="235"/>
      <c r="O154" s="236"/>
    </row>
    <row r="155" spans="5:15" s="233" customFormat="1">
      <c r="E155" s="238"/>
      <c r="F155" s="238"/>
      <c r="G155" s="211"/>
      <c r="H155" s="235"/>
      <c r="O155" s="236"/>
    </row>
    <row r="156" spans="5:15" s="233" customFormat="1">
      <c r="E156" s="238"/>
      <c r="F156" s="238"/>
      <c r="G156" s="211"/>
      <c r="H156" s="235"/>
      <c r="O156" s="236"/>
    </row>
    <row r="157" spans="5:15" s="233" customFormat="1">
      <c r="E157" s="238"/>
      <c r="F157" s="238"/>
      <c r="G157" s="211"/>
      <c r="H157" s="235"/>
      <c r="O157" s="236"/>
    </row>
    <row r="158" spans="5:15" s="233" customFormat="1">
      <c r="E158" s="238"/>
      <c r="F158" s="238"/>
      <c r="G158" s="211"/>
      <c r="H158" s="235"/>
      <c r="O158" s="236"/>
    </row>
    <row r="159" spans="5:15" s="233" customFormat="1">
      <c r="E159" s="238"/>
      <c r="F159" s="238"/>
      <c r="G159" s="211"/>
      <c r="H159" s="235"/>
      <c r="O159" s="236"/>
    </row>
    <row r="160" spans="5:15" s="233" customFormat="1">
      <c r="E160" s="238"/>
      <c r="F160" s="238"/>
      <c r="G160" s="211"/>
      <c r="H160" s="235"/>
      <c r="O160" s="236"/>
    </row>
    <row r="161" spans="5:15" s="233" customFormat="1">
      <c r="E161" s="238"/>
      <c r="F161" s="238"/>
      <c r="G161" s="211"/>
      <c r="H161" s="235"/>
      <c r="O161" s="236"/>
    </row>
    <row r="162" spans="5:15" s="233" customFormat="1">
      <c r="E162" s="238"/>
      <c r="F162" s="238"/>
      <c r="G162" s="211"/>
      <c r="H162" s="235"/>
      <c r="O162" s="236"/>
    </row>
    <row r="163" spans="5:15" s="233" customFormat="1">
      <c r="E163" s="238"/>
      <c r="F163" s="238"/>
      <c r="G163" s="211"/>
      <c r="H163" s="235"/>
      <c r="O163" s="236"/>
    </row>
    <row r="164" spans="5:15" s="233" customFormat="1">
      <c r="E164" s="238"/>
      <c r="F164" s="238"/>
      <c r="G164" s="211"/>
      <c r="H164" s="235"/>
      <c r="O164" s="236"/>
    </row>
    <row r="165" spans="5:15" s="233" customFormat="1">
      <c r="E165" s="238"/>
      <c r="F165" s="238"/>
      <c r="G165" s="211"/>
      <c r="H165" s="235"/>
      <c r="O165" s="236"/>
    </row>
    <row r="166" spans="5:15" s="233" customFormat="1">
      <c r="E166" s="238"/>
      <c r="F166" s="238"/>
      <c r="G166" s="211"/>
      <c r="H166" s="235"/>
      <c r="O166" s="236"/>
    </row>
    <row r="167" spans="5:15" s="233" customFormat="1">
      <c r="E167" s="238"/>
      <c r="F167" s="238"/>
      <c r="G167" s="211"/>
      <c r="H167" s="235"/>
      <c r="O167" s="236"/>
    </row>
    <row r="168" spans="5:15" s="233" customFormat="1">
      <c r="E168" s="238"/>
      <c r="F168" s="238"/>
      <c r="G168" s="211"/>
      <c r="H168" s="235"/>
      <c r="O168" s="236"/>
    </row>
    <row r="169" spans="5:15" s="233" customFormat="1">
      <c r="E169" s="238"/>
      <c r="F169" s="238"/>
      <c r="G169" s="211"/>
      <c r="H169" s="235"/>
      <c r="O169" s="236"/>
    </row>
    <row r="170" spans="5:15" s="233" customFormat="1">
      <c r="E170" s="238"/>
      <c r="F170" s="238"/>
      <c r="G170" s="211"/>
      <c r="H170" s="235"/>
      <c r="O170" s="236"/>
    </row>
    <row r="171" spans="5:15" s="233" customFormat="1">
      <c r="E171" s="238"/>
      <c r="F171" s="238"/>
      <c r="G171" s="211"/>
      <c r="H171" s="235"/>
      <c r="O171" s="236"/>
    </row>
    <row r="172" spans="5:15" s="233" customFormat="1">
      <c r="E172" s="238"/>
      <c r="F172" s="238"/>
      <c r="G172" s="211"/>
      <c r="H172" s="235"/>
      <c r="O172" s="236"/>
    </row>
    <row r="173" spans="5:15" s="233" customFormat="1">
      <c r="E173" s="238"/>
      <c r="F173" s="238"/>
      <c r="G173" s="211"/>
      <c r="H173" s="235"/>
      <c r="O173" s="236"/>
    </row>
    <row r="174" spans="5:15" s="233" customFormat="1">
      <c r="E174" s="238"/>
      <c r="F174" s="238"/>
      <c r="G174" s="211"/>
      <c r="H174" s="235"/>
      <c r="O174" s="236"/>
    </row>
    <row r="175" spans="5:15" s="233" customFormat="1">
      <c r="E175" s="238"/>
      <c r="F175" s="238"/>
      <c r="G175" s="211"/>
      <c r="H175" s="235"/>
      <c r="O175" s="236"/>
    </row>
    <row r="176" spans="5:15" s="233" customFormat="1">
      <c r="E176" s="238"/>
      <c r="F176" s="238"/>
      <c r="G176" s="211"/>
      <c r="H176" s="235"/>
      <c r="O176" s="236"/>
    </row>
    <row r="177" spans="5:15" s="233" customFormat="1">
      <c r="E177" s="238"/>
      <c r="F177" s="238"/>
      <c r="G177" s="211"/>
      <c r="H177" s="235"/>
      <c r="O177" s="236"/>
    </row>
    <row r="178" spans="5:15" s="233" customFormat="1">
      <c r="E178" s="238"/>
      <c r="F178" s="238"/>
      <c r="G178" s="211"/>
      <c r="H178" s="235"/>
      <c r="O178" s="236"/>
    </row>
    <row r="179" spans="5:15" s="233" customFormat="1">
      <c r="E179" s="238"/>
      <c r="F179" s="238"/>
      <c r="G179" s="211"/>
      <c r="H179" s="235"/>
      <c r="O179" s="236"/>
    </row>
    <row r="180" spans="5:15" s="233" customFormat="1">
      <c r="E180" s="238"/>
      <c r="F180" s="238"/>
      <c r="G180" s="211"/>
      <c r="H180" s="235"/>
      <c r="O180" s="236"/>
    </row>
    <row r="181" spans="5:15" s="233" customFormat="1">
      <c r="E181" s="238"/>
      <c r="F181" s="238"/>
      <c r="G181" s="211"/>
      <c r="H181" s="235"/>
      <c r="O181" s="236"/>
    </row>
    <row r="182" spans="5:15" s="233" customFormat="1">
      <c r="E182" s="238"/>
      <c r="F182" s="238"/>
      <c r="G182" s="211"/>
      <c r="H182" s="235"/>
      <c r="O182" s="236"/>
    </row>
    <row r="183" spans="5:15" s="233" customFormat="1">
      <c r="E183" s="238"/>
      <c r="F183" s="238"/>
      <c r="G183" s="211"/>
      <c r="H183" s="235"/>
      <c r="O183" s="236"/>
    </row>
    <row r="184" spans="5:15" s="233" customFormat="1">
      <c r="E184" s="238"/>
      <c r="F184" s="238"/>
      <c r="G184" s="211"/>
      <c r="H184" s="235"/>
      <c r="O184" s="236"/>
    </row>
    <row r="185" spans="5:15" s="233" customFormat="1">
      <c r="E185" s="238"/>
      <c r="F185" s="238"/>
      <c r="G185" s="211"/>
      <c r="H185" s="235"/>
      <c r="O185" s="236"/>
    </row>
    <row r="186" spans="5:15" s="233" customFormat="1">
      <c r="E186" s="238"/>
      <c r="F186" s="238"/>
      <c r="G186" s="211"/>
      <c r="H186" s="235"/>
      <c r="O186" s="236"/>
    </row>
    <row r="187" spans="5:15" s="233" customFormat="1">
      <c r="E187" s="238"/>
      <c r="F187" s="238"/>
      <c r="G187" s="211"/>
      <c r="H187" s="235"/>
      <c r="O187" s="236"/>
    </row>
    <row r="188" spans="5:15" s="233" customFormat="1">
      <c r="E188" s="238"/>
      <c r="F188" s="238"/>
      <c r="G188" s="211"/>
      <c r="H188" s="235"/>
      <c r="O188" s="236"/>
    </row>
    <row r="189" spans="5:15" s="233" customFormat="1">
      <c r="E189" s="238"/>
      <c r="F189" s="238"/>
      <c r="G189" s="211"/>
      <c r="H189" s="235"/>
      <c r="O189" s="236"/>
    </row>
    <row r="190" spans="5:15" s="233" customFormat="1">
      <c r="E190" s="238"/>
      <c r="F190" s="238"/>
      <c r="G190" s="211"/>
      <c r="H190" s="235"/>
      <c r="O190" s="236"/>
    </row>
    <row r="191" spans="5:15" s="233" customFormat="1">
      <c r="E191" s="238"/>
      <c r="F191" s="238"/>
      <c r="G191" s="211"/>
      <c r="H191" s="235"/>
      <c r="O191" s="236"/>
    </row>
    <row r="192" spans="5:15" s="233" customFormat="1">
      <c r="E192" s="238"/>
      <c r="F192" s="238"/>
      <c r="G192" s="211"/>
      <c r="H192" s="235"/>
      <c r="O192" s="236"/>
    </row>
    <row r="193" spans="5:15" s="233" customFormat="1">
      <c r="E193" s="238"/>
      <c r="F193" s="238"/>
      <c r="G193" s="211"/>
      <c r="H193" s="235"/>
      <c r="O193" s="236"/>
    </row>
    <row r="194" spans="5:15" s="233" customFormat="1">
      <c r="E194" s="238"/>
      <c r="F194" s="238"/>
      <c r="G194" s="211"/>
      <c r="H194" s="235"/>
      <c r="O194" s="236"/>
    </row>
    <row r="195" spans="5:15" s="233" customFormat="1">
      <c r="E195" s="238"/>
      <c r="F195" s="238"/>
      <c r="G195" s="211"/>
      <c r="H195" s="235"/>
      <c r="O195" s="236"/>
    </row>
    <row r="196" spans="5:15" s="233" customFormat="1">
      <c r="E196" s="238"/>
      <c r="F196" s="238"/>
      <c r="G196" s="211"/>
      <c r="H196" s="235"/>
      <c r="O196" s="236"/>
    </row>
    <row r="197" spans="5:15" s="233" customFormat="1">
      <c r="E197" s="238"/>
      <c r="F197" s="238"/>
      <c r="G197" s="211"/>
      <c r="H197" s="235"/>
      <c r="O197" s="236"/>
    </row>
    <row r="198" spans="5:15" s="233" customFormat="1">
      <c r="E198" s="238"/>
      <c r="F198" s="238"/>
      <c r="G198" s="211"/>
      <c r="H198" s="235"/>
      <c r="O198" s="236"/>
    </row>
    <row r="199" spans="5:15" s="233" customFormat="1">
      <c r="E199" s="238"/>
      <c r="F199" s="238"/>
      <c r="G199" s="211"/>
      <c r="H199" s="235"/>
      <c r="O199" s="236"/>
    </row>
    <row r="200" spans="5:15" s="233" customFormat="1">
      <c r="E200" s="238"/>
      <c r="F200" s="238"/>
      <c r="G200" s="211"/>
      <c r="H200" s="235"/>
      <c r="O200" s="236"/>
    </row>
    <row r="201" spans="5:15" s="233" customFormat="1">
      <c r="E201" s="238"/>
      <c r="F201" s="238"/>
      <c r="G201" s="211"/>
      <c r="H201" s="235"/>
      <c r="O201" s="236"/>
    </row>
    <row r="202" spans="5:15" s="233" customFormat="1">
      <c r="E202" s="238"/>
      <c r="F202" s="238"/>
      <c r="G202" s="211"/>
      <c r="H202" s="235"/>
      <c r="O202" s="236"/>
    </row>
    <row r="203" spans="5:15" s="233" customFormat="1">
      <c r="E203" s="238"/>
      <c r="F203" s="238"/>
      <c r="G203" s="211"/>
      <c r="H203" s="235"/>
      <c r="O203" s="236"/>
    </row>
    <row r="204" spans="5:15" s="233" customFormat="1">
      <c r="E204" s="238"/>
      <c r="F204" s="238"/>
      <c r="G204" s="211"/>
      <c r="H204" s="235"/>
      <c r="O204" s="236"/>
    </row>
    <row r="205" spans="5:15" s="233" customFormat="1">
      <c r="E205" s="238"/>
      <c r="F205" s="238"/>
      <c r="G205" s="211"/>
      <c r="H205" s="235"/>
      <c r="O205" s="236"/>
    </row>
    <row r="206" spans="5:15" s="233" customFormat="1">
      <c r="E206" s="238"/>
      <c r="F206" s="238"/>
      <c r="G206" s="211"/>
      <c r="H206" s="235"/>
      <c r="O206" s="236"/>
    </row>
    <row r="207" spans="5:15" s="233" customFormat="1">
      <c r="E207" s="238"/>
      <c r="F207" s="238"/>
      <c r="G207" s="211"/>
      <c r="H207" s="235"/>
      <c r="O207" s="236"/>
    </row>
    <row r="208" spans="5:15" s="233" customFormat="1">
      <c r="E208" s="238"/>
      <c r="F208" s="238"/>
      <c r="G208" s="211"/>
      <c r="H208" s="235"/>
      <c r="O208" s="236"/>
    </row>
    <row r="209" spans="5:15" s="233" customFormat="1">
      <c r="E209" s="238"/>
      <c r="F209" s="238"/>
      <c r="G209" s="211"/>
      <c r="H209" s="235"/>
      <c r="O209" s="236"/>
    </row>
    <row r="210" spans="5:15" s="233" customFormat="1">
      <c r="E210" s="238"/>
      <c r="F210" s="238"/>
      <c r="G210" s="211"/>
      <c r="H210" s="235"/>
      <c r="O210" s="236"/>
    </row>
    <row r="211" spans="5:15" s="233" customFormat="1">
      <c r="E211" s="238"/>
      <c r="F211" s="238"/>
      <c r="G211" s="211"/>
      <c r="H211" s="235"/>
      <c r="O211" s="236"/>
    </row>
    <row r="212" spans="5:15" s="233" customFormat="1">
      <c r="E212" s="238"/>
      <c r="F212" s="238"/>
      <c r="G212" s="211"/>
      <c r="H212" s="235"/>
      <c r="O212" s="236"/>
    </row>
    <row r="213" spans="5:15" s="233" customFormat="1">
      <c r="E213" s="238"/>
      <c r="F213" s="238"/>
      <c r="G213" s="211"/>
      <c r="H213" s="235"/>
      <c r="O213" s="236"/>
    </row>
    <row r="214" spans="5:15" s="233" customFormat="1">
      <c r="E214" s="238"/>
      <c r="F214" s="238"/>
      <c r="G214" s="211"/>
      <c r="H214" s="235"/>
      <c r="O214" s="236"/>
    </row>
    <row r="215" spans="5:15" s="233" customFormat="1">
      <c r="E215" s="238"/>
      <c r="F215" s="238"/>
      <c r="G215" s="211"/>
      <c r="H215" s="235"/>
      <c r="O215" s="236"/>
    </row>
    <row r="216" spans="5:15" s="233" customFormat="1">
      <c r="E216" s="238"/>
      <c r="F216" s="238"/>
      <c r="G216" s="211"/>
      <c r="H216" s="235"/>
      <c r="O216" s="236"/>
    </row>
    <row r="217" spans="5:15" s="233" customFormat="1">
      <c r="E217" s="238"/>
      <c r="F217" s="238"/>
      <c r="G217" s="211"/>
      <c r="H217" s="235"/>
      <c r="O217" s="236"/>
    </row>
    <row r="218" spans="5:15" s="233" customFormat="1">
      <c r="E218" s="238"/>
      <c r="F218" s="238"/>
      <c r="G218" s="211"/>
      <c r="H218" s="235"/>
      <c r="O218" s="236"/>
    </row>
    <row r="219" spans="5:15" s="233" customFormat="1">
      <c r="E219" s="238"/>
      <c r="F219" s="238"/>
      <c r="G219" s="211"/>
      <c r="H219" s="235"/>
      <c r="O219" s="236"/>
    </row>
    <row r="220" spans="5:15" s="233" customFormat="1">
      <c r="E220" s="238"/>
      <c r="F220" s="238"/>
      <c r="G220" s="211"/>
      <c r="H220" s="235"/>
      <c r="O220" s="236"/>
    </row>
    <row r="221" spans="5:15" s="233" customFormat="1">
      <c r="E221" s="238"/>
      <c r="F221" s="238"/>
      <c r="G221" s="211"/>
      <c r="H221" s="235"/>
      <c r="O221" s="236"/>
    </row>
    <row r="222" spans="5:15" s="233" customFormat="1">
      <c r="E222" s="238"/>
      <c r="F222" s="238"/>
      <c r="G222" s="211"/>
      <c r="H222" s="235"/>
      <c r="O222" s="236"/>
    </row>
    <row r="223" spans="5:15" s="233" customFormat="1">
      <c r="E223" s="238"/>
      <c r="F223" s="238"/>
      <c r="G223" s="211"/>
      <c r="H223" s="235"/>
      <c r="O223" s="236"/>
    </row>
    <row r="224" spans="5:15" s="233" customFormat="1">
      <c r="E224" s="238"/>
      <c r="F224" s="238"/>
      <c r="G224" s="211"/>
      <c r="H224" s="235"/>
      <c r="O224" s="236"/>
    </row>
    <row r="225" spans="5:15" s="233" customFormat="1">
      <c r="E225" s="238"/>
      <c r="F225" s="238"/>
      <c r="G225" s="211"/>
      <c r="H225" s="235"/>
      <c r="O225" s="236"/>
    </row>
    <row r="226" spans="5:15" s="233" customFormat="1">
      <c r="E226" s="238"/>
      <c r="F226" s="238"/>
      <c r="G226" s="211"/>
      <c r="H226" s="235"/>
      <c r="O226" s="236"/>
    </row>
    <row r="227" spans="5:15" s="233" customFormat="1">
      <c r="E227" s="238"/>
      <c r="F227" s="238"/>
      <c r="G227" s="211"/>
      <c r="H227" s="235"/>
      <c r="O227" s="236"/>
    </row>
    <row r="228" spans="5:15" s="233" customFormat="1">
      <c r="E228" s="238"/>
      <c r="F228" s="238"/>
      <c r="G228" s="211"/>
      <c r="H228" s="235"/>
      <c r="O228" s="236"/>
    </row>
    <row r="229" spans="5:15" s="233" customFormat="1">
      <c r="E229" s="238"/>
      <c r="F229" s="238"/>
      <c r="G229" s="211"/>
      <c r="H229" s="235"/>
      <c r="O229" s="236"/>
    </row>
    <row r="230" spans="5:15" s="233" customFormat="1">
      <c r="E230" s="238"/>
      <c r="F230" s="238"/>
      <c r="G230" s="211"/>
      <c r="H230" s="235"/>
      <c r="O230" s="236"/>
    </row>
    <row r="231" spans="5:15" s="233" customFormat="1">
      <c r="E231" s="238"/>
      <c r="F231" s="238"/>
      <c r="G231" s="211"/>
      <c r="H231" s="235"/>
      <c r="O231" s="236"/>
    </row>
    <row r="232" spans="5:15" s="233" customFormat="1">
      <c r="E232" s="238"/>
      <c r="F232" s="238"/>
      <c r="G232" s="211"/>
      <c r="H232" s="235"/>
      <c r="O232" s="236"/>
    </row>
    <row r="233" spans="5:15" s="233" customFormat="1">
      <c r="E233" s="238"/>
      <c r="F233" s="238"/>
      <c r="G233" s="211"/>
      <c r="H233" s="235"/>
      <c r="O233" s="236"/>
    </row>
    <row r="234" spans="5:15" s="233" customFormat="1">
      <c r="E234" s="238"/>
      <c r="F234" s="238"/>
      <c r="G234" s="211"/>
      <c r="H234" s="235"/>
      <c r="O234" s="236"/>
    </row>
    <row r="235" spans="5:15" s="233" customFormat="1">
      <c r="E235" s="238"/>
      <c r="F235" s="238"/>
      <c r="G235" s="211"/>
      <c r="H235" s="235"/>
      <c r="O235" s="236"/>
    </row>
    <row r="236" spans="5:15" s="233" customFormat="1">
      <c r="E236" s="238"/>
      <c r="F236" s="238"/>
      <c r="G236" s="211"/>
      <c r="H236" s="235"/>
      <c r="O236" s="236"/>
    </row>
    <row r="237" spans="5:15" s="233" customFormat="1">
      <c r="E237" s="238"/>
      <c r="F237" s="238"/>
      <c r="G237" s="211"/>
      <c r="H237" s="235"/>
      <c r="O237" s="236"/>
    </row>
    <row r="238" spans="5:15" s="233" customFormat="1">
      <c r="E238" s="238"/>
      <c r="F238" s="238"/>
      <c r="G238" s="211"/>
      <c r="H238" s="235"/>
      <c r="O238" s="236"/>
    </row>
    <row r="239" spans="5:15" s="233" customFormat="1">
      <c r="E239" s="238"/>
      <c r="F239" s="238"/>
      <c r="G239" s="211"/>
      <c r="H239" s="235"/>
      <c r="O239" s="236"/>
    </row>
    <row r="240" spans="5:15" s="233" customFormat="1">
      <c r="E240" s="238"/>
      <c r="F240" s="238"/>
      <c r="G240" s="211"/>
      <c r="H240" s="235"/>
      <c r="O240" s="236"/>
    </row>
    <row r="241" spans="5:15" s="233" customFormat="1">
      <c r="E241" s="238"/>
      <c r="F241" s="238"/>
      <c r="G241" s="211"/>
      <c r="H241" s="235"/>
      <c r="O241" s="236"/>
    </row>
    <row r="242" spans="5:15" s="233" customFormat="1">
      <c r="E242" s="238"/>
      <c r="F242" s="238"/>
      <c r="G242" s="211"/>
      <c r="H242" s="235"/>
      <c r="O242" s="236"/>
    </row>
    <row r="243" spans="5:15" s="233" customFormat="1">
      <c r="E243" s="238"/>
      <c r="F243" s="238"/>
      <c r="G243" s="211"/>
      <c r="H243" s="235"/>
      <c r="O243" s="236"/>
    </row>
    <row r="244" spans="5:15" s="233" customFormat="1">
      <c r="E244" s="238"/>
      <c r="F244" s="238"/>
      <c r="G244" s="211"/>
      <c r="H244" s="235"/>
      <c r="O244" s="236"/>
    </row>
    <row r="245" spans="5:15" s="233" customFormat="1">
      <c r="E245" s="238"/>
      <c r="F245" s="238"/>
      <c r="G245" s="211"/>
      <c r="H245" s="235"/>
      <c r="O245" s="236"/>
    </row>
    <row r="246" spans="5:15" s="233" customFormat="1">
      <c r="E246" s="238"/>
      <c r="F246" s="238"/>
      <c r="G246" s="211"/>
      <c r="H246" s="235"/>
      <c r="O246" s="236"/>
    </row>
    <row r="247" spans="5:15" s="233" customFormat="1">
      <c r="E247" s="238"/>
      <c r="F247" s="238"/>
      <c r="G247" s="211"/>
      <c r="H247" s="235"/>
      <c r="O247" s="236"/>
    </row>
    <row r="248" spans="5:15" s="233" customFormat="1">
      <c r="E248" s="238"/>
      <c r="F248" s="238"/>
      <c r="G248" s="211"/>
      <c r="H248" s="235"/>
      <c r="O248" s="236"/>
    </row>
    <row r="249" spans="5:15" s="233" customFormat="1">
      <c r="E249" s="238"/>
      <c r="F249" s="238"/>
      <c r="G249" s="211"/>
      <c r="H249" s="235"/>
      <c r="O249" s="236"/>
    </row>
    <row r="250" spans="5:15" s="233" customFormat="1">
      <c r="E250" s="238"/>
      <c r="F250" s="238"/>
      <c r="G250" s="211"/>
      <c r="H250" s="235"/>
      <c r="O250" s="236"/>
    </row>
    <row r="251" spans="5:15" s="233" customFormat="1">
      <c r="E251" s="238"/>
      <c r="F251" s="238"/>
      <c r="G251" s="211"/>
      <c r="H251" s="235"/>
      <c r="O251" s="236"/>
    </row>
    <row r="252" spans="5:15" s="233" customFormat="1">
      <c r="E252" s="238"/>
      <c r="F252" s="238"/>
      <c r="G252" s="211"/>
      <c r="H252" s="235"/>
      <c r="O252" s="236"/>
    </row>
    <row r="253" spans="5:15" s="233" customFormat="1">
      <c r="E253" s="238"/>
      <c r="F253" s="238"/>
      <c r="G253" s="211"/>
      <c r="H253" s="235"/>
      <c r="O253" s="236"/>
    </row>
    <row r="254" spans="5:15" s="233" customFormat="1">
      <c r="E254" s="238"/>
      <c r="F254" s="238"/>
      <c r="G254" s="211"/>
      <c r="H254" s="235"/>
      <c r="O254" s="236"/>
    </row>
    <row r="255" spans="5:15" s="233" customFormat="1">
      <c r="E255" s="238"/>
      <c r="F255" s="238"/>
      <c r="G255" s="211"/>
      <c r="H255" s="235"/>
      <c r="O255" s="236"/>
    </row>
    <row r="256" spans="5:15" s="233" customFormat="1">
      <c r="E256" s="238"/>
      <c r="F256" s="238"/>
      <c r="G256" s="211"/>
      <c r="H256" s="235"/>
      <c r="O256" s="236"/>
    </row>
    <row r="257" spans="5:15" s="233" customFormat="1">
      <c r="E257" s="238"/>
      <c r="F257" s="238"/>
      <c r="G257" s="211"/>
      <c r="H257" s="235"/>
      <c r="O257" s="236"/>
    </row>
    <row r="258" spans="5:15" s="233" customFormat="1">
      <c r="E258" s="238"/>
      <c r="F258" s="238"/>
      <c r="G258" s="211"/>
      <c r="H258" s="235"/>
      <c r="O258" s="236"/>
    </row>
    <row r="259" spans="5:15" s="233" customFormat="1">
      <c r="E259" s="238"/>
      <c r="F259" s="238"/>
      <c r="G259" s="211"/>
      <c r="H259" s="235"/>
      <c r="O259" s="236"/>
    </row>
    <row r="260" spans="5:15" s="233" customFormat="1">
      <c r="E260" s="238"/>
      <c r="F260" s="238"/>
      <c r="G260" s="211"/>
      <c r="H260" s="235"/>
      <c r="O260" s="236"/>
    </row>
    <row r="261" spans="5:15" s="233" customFormat="1">
      <c r="E261" s="238"/>
      <c r="F261" s="238"/>
      <c r="G261" s="211"/>
      <c r="H261" s="235"/>
      <c r="O261" s="236"/>
    </row>
    <row r="262" spans="5:15" s="233" customFormat="1">
      <c r="E262" s="238"/>
      <c r="F262" s="238"/>
      <c r="G262" s="211"/>
      <c r="H262" s="235"/>
      <c r="O262" s="236"/>
    </row>
    <row r="263" spans="5:15" s="233" customFormat="1">
      <c r="E263" s="238"/>
      <c r="F263" s="238"/>
      <c r="G263" s="211"/>
      <c r="H263" s="235"/>
      <c r="O263" s="236"/>
    </row>
    <row r="264" spans="5:15" s="233" customFormat="1">
      <c r="E264" s="238"/>
      <c r="F264" s="238"/>
      <c r="G264" s="211"/>
      <c r="H264" s="235"/>
      <c r="O264" s="236"/>
    </row>
    <row r="265" spans="5:15" s="233" customFormat="1">
      <c r="E265" s="238"/>
      <c r="F265" s="238"/>
      <c r="G265" s="211"/>
      <c r="H265" s="235"/>
      <c r="O265" s="236"/>
    </row>
    <row r="266" spans="5:15" s="233" customFormat="1">
      <c r="E266" s="238"/>
      <c r="F266" s="238"/>
      <c r="G266" s="211"/>
      <c r="H266" s="235"/>
      <c r="O266" s="236"/>
    </row>
    <row r="267" spans="5:15" s="233" customFormat="1">
      <c r="E267" s="238"/>
      <c r="F267" s="238"/>
      <c r="G267" s="211"/>
      <c r="H267" s="235"/>
      <c r="O267" s="236"/>
    </row>
    <row r="268" spans="5:15" s="233" customFormat="1">
      <c r="E268" s="238"/>
      <c r="F268" s="238"/>
      <c r="G268" s="211"/>
      <c r="H268" s="235"/>
      <c r="O268" s="236"/>
    </row>
    <row r="269" spans="5:15" s="233" customFormat="1">
      <c r="E269" s="238"/>
      <c r="F269" s="238"/>
      <c r="G269" s="211"/>
      <c r="H269" s="235"/>
      <c r="O269" s="236"/>
    </row>
    <row r="270" spans="5:15" s="233" customFormat="1">
      <c r="E270" s="238"/>
      <c r="F270" s="238"/>
      <c r="G270" s="211"/>
      <c r="H270" s="235"/>
      <c r="O270" s="236"/>
    </row>
    <row r="271" spans="5:15" s="233" customFormat="1">
      <c r="E271" s="238"/>
      <c r="F271" s="238"/>
      <c r="G271" s="211"/>
      <c r="H271" s="235"/>
      <c r="O271" s="236"/>
    </row>
    <row r="272" spans="5:15" s="233" customFormat="1">
      <c r="E272" s="238"/>
      <c r="F272" s="238"/>
      <c r="G272" s="211"/>
      <c r="H272" s="235"/>
      <c r="O272" s="236"/>
    </row>
    <row r="273" spans="5:15" s="233" customFormat="1">
      <c r="E273" s="238"/>
      <c r="F273" s="238"/>
      <c r="G273" s="211"/>
      <c r="H273" s="235"/>
      <c r="O273" s="236"/>
    </row>
    <row r="274" spans="5:15" s="233" customFormat="1">
      <c r="E274" s="238"/>
      <c r="F274" s="238"/>
      <c r="G274" s="211"/>
      <c r="H274" s="235"/>
      <c r="O274" s="236"/>
    </row>
    <row r="275" spans="5:15" s="233" customFormat="1">
      <c r="E275" s="238"/>
      <c r="F275" s="238"/>
      <c r="G275" s="211"/>
      <c r="H275" s="235"/>
      <c r="O275" s="236"/>
    </row>
    <row r="276" spans="5:15" s="233" customFormat="1">
      <c r="E276" s="238"/>
      <c r="F276" s="238"/>
      <c r="G276" s="211"/>
      <c r="H276" s="235"/>
      <c r="O276" s="236"/>
    </row>
    <row r="277" spans="5:15" s="233" customFormat="1">
      <c r="E277" s="238"/>
      <c r="F277" s="238"/>
      <c r="G277" s="211"/>
      <c r="H277" s="235"/>
      <c r="O277" s="236"/>
    </row>
    <row r="278" spans="5:15" s="233" customFormat="1">
      <c r="E278" s="238"/>
      <c r="F278" s="238"/>
      <c r="G278" s="211"/>
      <c r="H278" s="235"/>
      <c r="O278" s="236"/>
    </row>
    <row r="279" spans="5:15" s="233" customFormat="1">
      <c r="E279" s="238"/>
      <c r="F279" s="238"/>
      <c r="G279" s="211"/>
      <c r="H279" s="235"/>
      <c r="O279" s="236"/>
    </row>
    <row r="280" spans="5:15" s="233" customFormat="1">
      <c r="E280" s="238"/>
      <c r="F280" s="238"/>
      <c r="G280" s="211"/>
      <c r="H280" s="235"/>
      <c r="O280" s="236"/>
    </row>
    <row r="281" spans="5:15" s="233" customFormat="1">
      <c r="E281" s="238"/>
      <c r="F281" s="238"/>
      <c r="G281" s="211"/>
      <c r="H281" s="235"/>
      <c r="O281" s="236"/>
    </row>
    <row r="282" spans="5:15" s="233" customFormat="1">
      <c r="E282" s="238"/>
      <c r="F282" s="238"/>
      <c r="G282" s="211"/>
      <c r="H282" s="235"/>
      <c r="O282" s="236"/>
    </row>
    <row r="283" spans="5:15" s="233" customFormat="1">
      <c r="E283" s="238"/>
      <c r="F283" s="238"/>
      <c r="G283" s="211"/>
      <c r="H283" s="235"/>
      <c r="O283" s="236"/>
    </row>
    <row r="284" spans="5:15" s="233" customFormat="1">
      <c r="E284" s="238"/>
      <c r="F284" s="238"/>
      <c r="G284" s="211"/>
      <c r="H284" s="235"/>
      <c r="O284" s="236"/>
    </row>
    <row r="285" spans="5:15" s="233" customFormat="1">
      <c r="E285" s="238"/>
      <c r="F285" s="238"/>
      <c r="G285" s="211"/>
      <c r="H285" s="235"/>
      <c r="O285" s="236"/>
    </row>
    <row r="286" spans="5:15" s="233" customFormat="1">
      <c r="E286" s="238"/>
      <c r="F286" s="238"/>
      <c r="G286" s="211"/>
      <c r="H286" s="235"/>
      <c r="O286" s="236"/>
    </row>
    <row r="287" spans="5:15" s="233" customFormat="1">
      <c r="E287" s="238"/>
      <c r="F287" s="238"/>
      <c r="G287" s="211"/>
      <c r="H287" s="235"/>
      <c r="O287" s="236"/>
    </row>
    <row r="288" spans="5:15" s="233" customFormat="1">
      <c r="E288" s="238"/>
      <c r="F288" s="238"/>
      <c r="G288" s="211"/>
      <c r="H288" s="235"/>
      <c r="O288" s="236"/>
    </row>
    <row r="289" spans="5:15" s="233" customFormat="1">
      <c r="E289" s="238"/>
      <c r="F289" s="238"/>
      <c r="G289" s="211"/>
      <c r="H289" s="235"/>
      <c r="O289" s="236"/>
    </row>
    <row r="290" spans="5:15" s="233" customFormat="1">
      <c r="E290" s="238"/>
      <c r="F290" s="238"/>
      <c r="G290" s="211"/>
      <c r="H290" s="235"/>
      <c r="O290" s="236"/>
    </row>
    <row r="291" spans="5:15" s="233" customFormat="1">
      <c r="E291" s="238"/>
      <c r="F291" s="238"/>
      <c r="G291" s="211"/>
      <c r="H291" s="235"/>
      <c r="O291" s="236"/>
    </row>
    <row r="292" spans="5:15" s="233" customFormat="1">
      <c r="E292" s="238"/>
      <c r="F292" s="238"/>
      <c r="G292" s="211"/>
      <c r="H292" s="235"/>
      <c r="O292" s="236"/>
    </row>
    <row r="293" spans="5:15" s="233" customFormat="1">
      <c r="E293" s="238"/>
      <c r="F293" s="238"/>
      <c r="G293" s="211"/>
      <c r="H293" s="235"/>
      <c r="O293" s="236"/>
    </row>
    <row r="294" spans="5:15" s="233" customFormat="1">
      <c r="E294" s="238"/>
      <c r="F294" s="238"/>
      <c r="G294" s="211"/>
      <c r="H294" s="235"/>
      <c r="O294" s="236"/>
    </row>
    <row r="295" spans="5:15" s="233" customFormat="1">
      <c r="E295" s="238"/>
      <c r="F295" s="238"/>
      <c r="G295" s="211"/>
      <c r="H295" s="235"/>
      <c r="O295" s="236"/>
    </row>
    <row r="296" spans="5:15" s="233" customFormat="1">
      <c r="E296" s="238"/>
      <c r="F296" s="238"/>
      <c r="G296" s="211"/>
      <c r="H296" s="235"/>
      <c r="O296" s="236"/>
    </row>
    <row r="297" spans="5:15" s="233" customFormat="1">
      <c r="E297" s="238"/>
      <c r="F297" s="238"/>
      <c r="G297" s="211"/>
      <c r="H297" s="235"/>
      <c r="O297" s="236"/>
    </row>
    <row r="298" spans="5:15" s="233" customFormat="1">
      <c r="E298" s="238"/>
      <c r="F298" s="238"/>
      <c r="G298" s="211"/>
      <c r="H298" s="235"/>
      <c r="O298" s="236"/>
    </row>
    <row r="299" spans="5:15" s="233" customFormat="1">
      <c r="E299" s="238"/>
      <c r="F299" s="238"/>
      <c r="G299" s="211"/>
      <c r="H299" s="235"/>
      <c r="O299" s="236"/>
    </row>
    <row r="300" spans="5:15" s="233" customFormat="1">
      <c r="E300" s="238"/>
      <c r="F300" s="238"/>
      <c r="G300" s="211"/>
      <c r="H300" s="235"/>
      <c r="O300" s="236"/>
    </row>
    <row r="301" spans="5:15" s="233" customFormat="1">
      <c r="E301" s="238"/>
      <c r="F301" s="238"/>
      <c r="G301" s="211"/>
      <c r="H301" s="235"/>
      <c r="O301" s="236"/>
    </row>
    <row r="302" spans="5:15" s="233" customFormat="1">
      <c r="E302" s="238"/>
      <c r="F302" s="238"/>
      <c r="G302" s="211"/>
      <c r="H302" s="235"/>
      <c r="O302" s="236"/>
    </row>
    <row r="303" spans="5:15" s="233" customFormat="1">
      <c r="E303" s="238"/>
      <c r="F303" s="238"/>
      <c r="G303" s="211"/>
      <c r="H303" s="235"/>
      <c r="O303" s="236"/>
    </row>
    <row r="304" spans="5:15" s="233" customFormat="1">
      <c r="E304" s="238"/>
      <c r="F304" s="238"/>
      <c r="G304" s="211"/>
      <c r="H304" s="235"/>
      <c r="O304" s="236"/>
    </row>
    <row r="305" spans="5:15" s="233" customFormat="1">
      <c r="E305" s="238"/>
      <c r="F305" s="238"/>
      <c r="G305" s="211"/>
      <c r="H305" s="235"/>
      <c r="O305" s="236"/>
    </row>
    <row r="306" spans="5:15" s="233" customFormat="1">
      <c r="E306" s="238"/>
      <c r="F306" s="238"/>
      <c r="G306" s="211"/>
      <c r="H306" s="235"/>
      <c r="O306" s="236"/>
    </row>
    <row r="307" spans="5:15" s="233" customFormat="1">
      <c r="E307" s="238"/>
      <c r="F307" s="238"/>
      <c r="G307" s="211"/>
      <c r="H307" s="235"/>
      <c r="O307" s="236"/>
    </row>
    <row r="308" spans="5:15" s="233" customFormat="1">
      <c r="E308" s="238"/>
      <c r="F308" s="238"/>
      <c r="G308" s="211"/>
      <c r="H308" s="235"/>
      <c r="O308" s="236"/>
    </row>
    <row r="309" spans="5:15" s="233" customFormat="1">
      <c r="E309" s="238"/>
      <c r="F309" s="238"/>
      <c r="G309" s="211"/>
      <c r="H309" s="235"/>
      <c r="O309" s="236"/>
    </row>
    <row r="310" spans="5:15" s="233" customFormat="1">
      <c r="E310" s="238"/>
      <c r="F310" s="238"/>
      <c r="G310" s="211"/>
      <c r="H310" s="235"/>
      <c r="O310" s="236"/>
    </row>
    <row r="311" spans="5:15" s="233" customFormat="1">
      <c r="E311" s="238"/>
      <c r="F311" s="238"/>
      <c r="G311" s="211"/>
      <c r="H311" s="235"/>
      <c r="O311" s="236"/>
    </row>
    <row r="312" spans="5:15" s="233" customFormat="1">
      <c r="E312" s="238"/>
      <c r="F312" s="238"/>
      <c r="G312" s="211"/>
      <c r="H312" s="235"/>
      <c r="O312" s="236"/>
    </row>
    <row r="313" spans="5:15" s="233" customFormat="1">
      <c r="E313" s="238"/>
      <c r="F313" s="238"/>
      <c r="G313" s="211"/>
      <c r="H313" s="235"/>
      <c r="O313" s="236"/>
    </row>
    <row r="314" spans="5:15" s="233" customFormat="1">
      <c r="E314" s="238"/>
      <c r="F314" s="238"/>
      <c r="G314" s="211"/>
      <c r="H314" s="235"/>
      <c r="O314" s="236"/>
    </row>
    <row r="315" spans="5:15" s="233" customFormat="1">
      <c r="E315" s="238"/>
      <c r="F315" s="238"/>
      <c r="G315" s="211"/>
      <c r="H315" s="235"/>
      <c r="O315" s="236"/>
    </row>
    <row r="316" spans="5:15" s="233" customFormat="1">
      <c r="E316" s="238"/>
      <c r="F316" s="238"/>
      <c r="G316" s="211"/>
      <c r="H316" s="235"/>
      <c r="O316" s="236"/>
    </row>
    <row r="317" spans="5:15" s="233" customFormat="1">
      <c r="E317" s="238"/>
      <c r="F317" s="238"/>
      <c r="G317" s="211"/>
      <c r="H317" s="235"/>
      <c r="O317" s="236"/>
    </row>
    <row r="318" spans="5:15" s="233" customFormat="1">
      <c r="E318" s="238"/>
      <c r="F318" s="238"/>
      <c r="G318" s="211"/>
      <c r="H318" s="235"/>
      <c r="O318" s="236"/>
    </row>
    <row r="319" spans="5:15" s="233" customFormat="1">
      <c r="E319" s="238"/>
      <c r="F319" s="238"/>
      <c r="G319" s="211"/>
      <c r="H319" s="235"/>
      <c r="O319" s="236"/>
    </row>
    <row r="320" spans="5:15" s="233" customFormat="1">
      <c r="E320" s="238"/>
      <c r="F320" s="238"/>
      <c r="G320" s="211"/>
      <c r="H320" s="235"/>
      <c r="O320" s="236"/>
    </row>
    <row r="321" spans="5:15" s="233" customFormat="1">
      <c r="E321" s="238"/>
      <c r="F321" s="238"/>
      <c r="G321" s="211"/>
      <c r="H321" s="235"/>
      <c r="O321" s="236"/>
    </row>
    <row r="322" spans="5:15" s="233" customFormat="1">
      <c r="E322" s="238"/>
      <c r="F322" s="238"/>
      <c r="G322" s="211"/>
      <c r="H322" s="235"/>
      <c r="O322" s="236"/>
    </row>
    <row r="323" spans="5:15" s="233" customFormat="1">
      <c r="E323" s="238"/>
      <c r="F323" s="238"/>
      <c r="G323" s="211"/>
      <c r="H323" s="235"/>
      <c r="O323" s="236"/>
    </row>
    <row r="324" spans="5:15" s="233" customFormat="1">
      <c r="E324" s="238"/>
      <c r="F324" s="238"/>
      <c r="G324" s="211"/>
      <c r="H324" s="235"/>
      <c r="O324" s="236"/>
    </row>
    <row r="325" spans="5:15" s="233" customFormat="1">
      <c r="E325" s="238"/>
      <c r="F325" s="238"/>
      <c r="G325" s="211"/>
      <c r="H325" s="235"/>
      <c r="O325" s="236"/>
    </row>
    <row r="326" spans="5:15" s="233" customFormat="1">
      <c r="E326" s="238"/>
      <c r="F326" s="238"/>
      <c r="G326" s="211"/>
      <c r="H326" s="235"/>
      <c r="O326" s="236"/>
    </row>
    <row r="327" spans="5:15" s="233" customFormat="1">
      <c r="E327" s="238"/>
      <c r="F327" s="238"/>
      <c r="G327" s="211"/>
      <c r="H327" s="235"/>
      <c r="O327" s="236"/>
    </row>
    <row r="328" spans="5:15" s="233" customFormat="1">
      <c r="E328" s="238"/>
      <c r="F328" s="238"/>
      <c r="G328" s="211"/>
      <c r="H328" s="235"/>
      <c r="O328" s="236"/>
    </row>
    <row r="329" spans="5:15" s="233" customFormat="1">
      <c r="E329" s="238"/>
      <c r="F329" s="238"/>
      <c r="G329" s="211"/>
      <c r="H329" s="235"/>
      <c r="O329" s="236"/>
    </row>
    <row r="330" spans="5:15" s="233" customFormat="1">
      <c r="E330" s="238"/>
      <c r="F330" s="238"/>
      <c r="G330" s="211"/>
      <c r="H330" s="235"/>
      <c r="O330" s="236"/>
    </row>
    <row r="331" spans="5:15" s="233" customFormat="1">
      <c r="E331" s="238"/>
      <c r="F331" s="238"/>
      <c r="G331" s="211"/>
      <c r="H331" s="235"/>
      <c r="O331" s="236"/>
    </row>
    <row r="332" spans="5:15" s="233" customFormat="1">
      <c r="E332" s="238"/>
      <c r="F332" s="238"/>
      <c r="G332" s="211"/>
      <c r="H332" s="235"/>
      <c r="O332" s="236"/>
    </row>
    <row r="333" spans="5:15" s="233" customFormat="1">
      <c r="E333" s="238"/>
      <c r="F333" s="238"/>
      <c r="G333" s="211"/>
      <c r="H333" s="235"/>
      <c r="O333" s="236"/>
    </row>
    <row r="334" spans="5:15" s="233" customFormat="1">
      <c r="E334" s="238"/>
      <c r="F334" s="238"/>
      <c r="G334" s="211"/>
      <c r="H334" s="235"/>
      <c r="O334" s="236"/>
    </row>
    <row r="335" spans="5:15" s="233" customFormat="1">
      <c r="E335" s="238"/>
      <c r="F335" s="238"/>
      <c r="G335" s="211"/>
      <c r="H335" s="235"/>
      <c r="O335" s="236"/>
    </row>
    <row r="336" spans="5:15" s="233" customFormat="1">
      <c r="E336" s="238"/>
      <c r="F336" s="238"/>
      <c r="G336" s="211"/>
      <c r="H336" s="235"/>
      <c r="O336" s="236"/>
    </row>
    <row r="337" spans="5:15" s="233" customFormat="1">
      <c r="E337" s="238"/>
      <c r="F337" s="238"/>
      <c r="G337" s="211"/>
      <c r="H337" s="235"/>
      <c r="O337" s="236"/>
    </row>
    <row r="338" spans="5:15" s="233" customFormat="1">
      <c r="E338" s="238"/>
      <c r="F338" s="238"/>
      <c r="G338" s="211"/>
      <c r="H338" s="235"/>
      <c r="O338" s="236"/>
    </row>
    <row r="339" spans="5:15" s="233" customFormat="1">
      <c r="E339" s="238"/>
      <c r="F339" s="238"/>
      <c r="G339" s="211"/>
      <c r="H339" s="235"/>
      <c r="O339" s="236"/>
    </row>
    <row r="340" spans="5:15" s="233" customFormat="1">
      <c r="E340" s="238"/>
      <c r="F340" s="238"/>
      <c r="G340" s="211"/>
      <c r="H340" s="235"/>
      <c r="O340" s="236"/>
    </row>
    <row r="341" spans="5:15" s="233" customFormat="1">
      <c r="E341" s="238"/>
      <c r="F341" s="238"/>
      <c r="G341" s="211"/>
      <c r="H341" s="235"/>
      <c r="O341" s="236"/>
    </row>
    <row r="342" spans="5:15" s="233" customFormat="1">
      <c r="E342" s="238"/>
      <c r="F342" s="238"/>
      <c r="G342" s="211"/>
      <c r="H342" s="235"/>
      <c r="O342" s="236"/>
    </row>
    <row r="343" spans="5:15" s="233" customFormat="1">
      <c r="E343" s="238"/>
      <c r="F343" s="238"/>
      <c r="G343" s="211"/>
      <c r="H343" s="235"/>
      <c r="O343" s="236"/>
    </row>
    <row r="344" spans="5:15" s="233" customFormat="1">
      <c r="E344" s="238"/>
      <c r="F344" s="238"/>
      <c r="G344" s="211"/>
      <c r="H344" s="235"/>
      <c r="O344" s="236"/>
    </row>
    <row r="345" spans="5:15" s="233" customFormat="1">
      <c r="E345" s="238"/>
      <c r="F345" s="238"/>
      <c r="G345" s="211"/>
      <c r="H345" s="235"/>
      <c r="O345" s="236"/>
    </row>
    <row r="346" spans="5:15" s="233" customFormat="1">
      <c r="E346" s="238"/>
      <c r="F346" s="238"/>
      <c r="G346" s="211"/>
      <c r="H346" s="235"/>
      <c r="O346" s="236"/>
    </row>
    <row r="347" spans="5:15" s="233" customFormat="1">
      <c r="E347" s="238"/>
      <c r="F347" s="238"/>
      <c r="G347" s="211"/>
      <c r="H347" s="235"/>
      <c r="O347" s="236"/>
    </row>
    <row r="348" spans="5:15" s="233" customFormat="1">
      <c r="E348" s="238"/>
      <c r="F348" s="238"/>
      <c r="G348" s="211"/>
      <c r="H348" s="235"/>
      <c r="O348" s="236"/>
    </row>
    <row r="349" spans="5:15" s="233" customFormat="1">
      <c r="E349" s="238"/>
      <c r="F349" s="238"/>
      <c r="G349" s="211"/>
      <c r="H349" s="235"/>
      <c r="O349" s="236"/>
    </row>
    <row r="350" spans="5:15" s="233" customFormat="1">
      <c r="E350" s="238"/>
      <c r="F350" s="238"/>
      <c r="G350" s="211"/>
      <c r="H350" s="235"/>
      <c r="O350" s="236"/>
    </row>
    <row r="351" spans="5:15" s="233" customFormat="1">
      <c r="E351" s="238"/>
      <c r="F351" s="238"/>
      <c r="G351" s="211"/>
      <c r="H351" s="235"/>
      <c r="O351" s="236"/>
    </row>
    <row r="352" spans="5:15" s="233" customFormat="1">
      <c r="E352" s="238"/>
      <c r="F352" s="238"/>
      <c r="G352" s="211"/>
      <c r="H352" s="235"/>
      <c r="O352" s="236"/>
    </row>
    <row r="353" spans="5:15" s="233" customFormat="1">
      <c r="E353" s="238"/>
      <c r="F353" s="238"/>
      <c r="G353" s="211"/>
      <c r="H353" s="235"/>
      <c r="O353" s="236"/>
    </row>
    <row r="354" spans="5:15" s="233" customFormat="1">
      <c r="E354" s="238"/>
      <c r="F354" s="238"/>
      <c r="G354" s="211"/>
      <c r="H354" s="235"/>
      <c r="O354" s="236"/>
    </row>
    <row r="355" spans="5:15" s="233" customFormat="1">
      <c r="E355" s="238"/>
      <c r="F355" s="238"/>
      <c r="G355" s="211"/>
      <c r="H355" s="235"/>
      <c r="O355" s="236"/>
    </row>
    <row r="356" spans="5:15" s="233" customFormat="1">
      <c r="E356" s="238"/>
      <c r="F356" s="238"/>
      <c r="G356" s="211"/>
      <c r="H356" s="235"/>
      <c r="O356" s="236"/>
    </row>
    <row r="357" spans="5:15" s="233" customFormat="1">
      <c r="E357" s="238"/>
      <c r="F357" s="238"/>
      <c r="G357" s="211"/>
      <c r="H357" s="235"/>
      <c r="O357" s="236"/>
    </row>
    <row r="358" spans="5:15" s="233" customFormat="1">
      <c r="E358" s="238"/>
      <c r="F358" s="238"/>
      <c r="G358" s="211"/>
      <c r="H358" s="235"/>
      <c r="O358" s="236"/>
    </row>
    <row r="359" spans="5:15" s="233" customFormat="1">
      <c r="E359" s="238"/>
      <c r="F359" s="238"/>
      <c r="G359" s="211"/>
      <c r="H359" s="235"/>
      <c r="O359" s="236"/>
    </row>
    <row r="360" spans="5:15" s="233" customFormat="1">
      <c r="E360" s="238"/>
      <c r="F360" s="238"/>
      <c r="G360" s="211"/>
      <c r="H360" s="235"/>
      <c r="O360" s="236"/>
    </row>
    <row r="361" spans="5:15" s="233" customFormat="1">
      <c r="E361" s="238"/>
      <c r="F361" s="238"/>
      <c r="G361" s="211"/>
      <c r="H361" s="235"/>
      <c r="O361" s="236"/>
    </row>
    <row r="362" spans="5:15" s="233" customFormat="1">
      <c r="E362" s="238"/>
      <c r="F362" s="238"/>
      <c r="G362" s="211"/>
      <c r="H362" s="235"/>
      <c r="O362" s="236"/>
    </row>
    <row r="363" spans="5:15" s="233" customFormat="1">
      <c r="E363" s="238"/>
      <c r="F363" s="238"/>
      <c r="G363" s="211"/>
      <c r="H363" s="235"/>
      <c r="O363" s="236"/>
    </row>
    <row r="364" spans="5:15" s="233" customFormat="1">
      <c r="E364" s="238"/>
      <c r="F364" s="238"/>
      <c r="G364" s="211"/>
      <c r="H364" s="235"/>
      <c r="O364" s="236"/>
    </row>
    <row r="365" spans="5:15" s="233" customFormat="1">
      <c r="E365" s="238"/>
      <c r="F365" s="238"/>
      <c r="G365" s="211"/>
      <c r="H365" s="235"/>
      <c r="O365" s="236"/>
    </row>
    <row r="366" spans="5:15" s="233" customFormat="1">
      <c r="E366" s="238"/>
      <c r="F366" s="238"/>
      <c r="G366" s="211"/>
      <c r="H366" s="235"/>
      <c r="O366" s="236"/>
    </row>
    <row r="367" spans="5:15" s="233" customFormat="1">
      <c r="E367" s="238"/>
      <c r="F367" s="238"/>
      <c r="G367" s="211"/>
      <c r="H367" s="235"/>
      <c r="O367" s="236"/>
    </row>
    <row r="368" spans="5:15" s="233" customFormat="1">
      <c r="E368" s="238"/>
      <c r="F368" s="238"/>
      <c r="G368" s="211"/>
      <c r="H368" s="235"/>
      <c r="O368" s="236"/>
    </row>
    <row r="369" spans="5:15" s="233" customFormat="1">
      <c r="E369" s="238"/>
      <c r="F369" s="238"/>
      <c r="G369" s="211"/>
      <c r="H369" s="235"/>
      <c r="O369" s="236"/>
    </row>
    <row r="370" spans="5:15" s="233" customFormat="1">
      <c r="E370" s="238"/>
      <c r="F370" s="238"/>
      <c r="G370" s="211"/>
      <c r="H370" s="235"/>
      <c r="O370" s="236"/>
    </row>
    <row r="371" spans="5:15" s="233" customFormat="1">
      <c r="E371" s="238"/>
      <c r="F371" s="238"/>
      <c r="G371" s="211"/>
      <c r="H371" s="235"/>
      <c r="O371" s="236"/>
    </row>
    <row r="372" spans="5:15" s="233" customFormat="1">
      <c r="E372" s="238"/>
      <c r="F372" s="238"/>
      <c r="G372" s="211"/>
      <c r="H372" s="235"/>
      <c r="O372" s="236"/>
    </row>
    <row r="373" spans="5:15" s="233" customFormat="1">
      <c r="E373" s="238"/>
      <c r="F373" s="238"/>
      <c r="G373" s="211"/>
      <c r="H373" s="235"/>
      <c r="O373" s="236"/>
    </row>
    <row r="374" spans="5:15" s="233" customFormat="1">
      <c r="E374" s="238"/>
      <c r="F374" s="238"/>
      <c r="G374" s="211"/>
      <c r="H374" s="235"/>
      <c r="O374" s="236"/>
    </row>
    <row r="375" spans="5:15" s="233" customFormat="1">
      <c r="E375" s="238"/>
      <c r="F375" s="238"/>
      <c r="G375" s="211"/>
      <c r="H375" s="235"/>
      <c r="O375" s="236"/>
    </row>
    <row r="376" spans="5:15" s="233" customFormat="1">
      <c r="E376" s="238"/>
      <c r="F376" s="238"/>
      <c r="G376" s="211"/>
      <c r="H376" s="235"/>
      <c r="O376" s="236"/>
    </row>
    <row r="377" spans="5:15" s="233" customFormat="1">
      <c r="E377" s="238"/>
      <c r="F377" s="238"/>
      <c r="G377" s="211"/>
      <c r="H377" s="235"/>
      <c r="O377" s="236"/>
    </row>
    <row r="378" spans="5:15" s="233" customFormat="1">
      <c r="E378" s="238"/>
      <c r="F378" s="238"/>
      <c r="G378" s="211"/>
      <c r="H378" s="235"/>
      <c r="O378" s="236"/>
    </row>
    <row r="379" spans="5:15" s="233" customFormat="1">
      <c r="E379" s="238"/>
      <c r="F379" s="238"/>
      <c r="G379" s="211"/>
      <c r="H379" s="235"/>
      <c r="O379" s="236"/>
    </row>
    <row r="380" spans="5:15" s="233" customFormat="1">
      <c r="E380" s="238"/>
      <c r="F380" s="238"/>
      <c r="G380" s="211"/>
      <c r="H380" s="235"/>
      <c r="O380" s="236"/>
    </row>
    <row r="381" spans="5:15" s="233" customFormat="1">
      <c r="E381" s="238"/>
      <c r="F381" s="238"/>
      <c r="G381" s="211"/>
      <c r="H381" s="235"/>
      <c r="O381" s="236"/>
    </row>
    <row r="382" spans="5:15" s="233" customFormat="1">
      <c r="E382" s="238"/>
      <c r="F382" s="238"/>
      <c r="G382" s="211"/>
      <c r="H382" s="235"/>
      <c r="O382" s="236"/>
    </row>
    <row r="383" spans="5:15" s="233" customFormat="1">
      <c r="E383" s="238"/>
      <c r="F383" s="238"/>
      <c r="G383" s="211"/>
      <c r="H383" s="235"/>
      <c r="O383" s="236"/>
    </row>
    <row r="384" spans="5:15" s="233" customFormat="1">
      <c r="E384" s="238"/>
      <c r="F384" s="238"/>
      <c r="G384" s="211"/>
      <c r="H384" s="235"/>
      <c r="O384" s="236"/>
    </row>
    <row r="385" spans="5:15" s="233" customFormat="1">
      <c r="E385" s="238"/>
      <c r="F385" s="238"/>
      <c r="G385" s="211"/>
      <c r="H385" s="235"/>
      <c r="O385" s="236"/>
    </row>
    <row r="386" spans="5:15" s="233" customFormat="1">
      <c r="E386" s="238"/>
      <c r="F386" s="238"/>
      <c r="G386" s="211"/>
      <c r="H386" s="235"/>
      <c r="O386" s="236"/>
    </row>
    <row r="387" spans="5:15" s="233" customFormat="1">
      <c r="E387" s="238"/>
      <c r="F387" s="238"/>
      <c r="G387" s="211"/>
      <c r="H387" s="235"/>
      <c r="O387" s="236"/>
    </row>
    <row r="388" spans="5:15" s="233" customFormat="1">
      <c r="E388" s="238"/>
      <c r="F388" s="238"/>
      <c r="G388" s="211"/>
      <c r="H388" s="235"/>
      <c r="O388" s="236"/>
    </row>
    <row r="389" spans="5:15" s="233" customFormat="1">
      <c r="E389" s="238"/>
      <c r="F389" s="238"/>
      <c r="G389" s="211"/>
      <c r="H389" s="235"/>
      <c r="O389" s="236"/>
    </row>
    <row r="390" spans="5:15" s="233" customFormat="1">
      <c r="E390" s="238"/>
      <c r="F390" s="238"/>
      <c r="G390" s="211"/>
      <c r="H390" s="235"/>
      <c r="O390" s="236"/>
    </row>
    <row r="391" spans="5:15" s="233" customFormat="1">
      <c r="E391" s="238"/>
      <c r="F391" s="238"/>
      <c r="G391" s="211"/>
      <c r="H391" s="235"/>
      <c r="O391" s="236"/>
    </row>
    <row r="392" spans="5:15" s="233" customFormat="1">
      <c r="E392" s="238"/>
      <c r="F392" s="238"/>
      <c r="G392" s="211"/>
      <c r="H392" s="235"/>
      <c r="O392" s="236"/>
    </row>
    <row r="393" spans="5:15" s="233" customFormat="1">
      <c r="E393" s="238"/>
      <c r="F393" s="238"/>
      <c r="G393" s="211"/>
      <c r="H393" s="235"/>
      <c r="O393" s="236"/>
    </row>
    <row r="394" spans="5:15" s="233" customFormat="1">
      <c r="E394" s="238"/>
      <c r="F394" s="238"/>
      <c r="G394" s="211"/>
      <c r="H394" s="235"/>
      <c r="O394" s="236"/>
    </row>
    <row r="395" spans="5:15" s="233" customFormat="1">
      <c r="E395" s="238"/>
      <c r="F395" s="238"/>
      <c r="G395" s="211"/>
      <c r="H395" s="235"/>
      <c r="O395" s="236"/>
    </row>
    <row r="396" spans="5:15" s="233" customFormat="1">
      <c r="E396" s="238"/>
      <c r="F396" s="238"/>
      <c r="G396" s="211"/>
      <c r="H396" s="235"/>
      <c r="O396" s="236"/>
    </row>
    <row r="397" spans="5:15" s="233" customFormat="1">
      <c r="E397" s="238"/>
      <c r="F397" s="238"/>
      <c r="G397" s="211"/>
      <c r="H397" s="235"/>
      <c r="O397" s="236"/>
    </row>
    <row r="398" spans="5:15" s="233" customFormat="1">
      <c r="E398" s="238"/>
      <c r="F398" s="238"/>
      <c r="G398" s="211"/>
      <c r="H398" s="235"/>
      <c r="O398" s="236"/>
    </row>
    <row r="399" spans="5:15" s="233" customFormat="1">
      <c r="E399" s="238"/>
      <c r="F399" s="238"/>
      <c r="G399" s="211"/>
      <c r="H399" s="235"/>
      <c r="O399" s="236"/>
    </row>
    <row r="400" spans="5:15" s="233" customFormat="1">
      <c r="E400" s="238"/>
      <c r="F400" s="238"/>
      <c r="G400" s="211"/>
      <c r="H400" s="235"/>
      <c r="O400" s="236"/>
    </row>
    <row r="401" spans="5:15" s="233" customFormat="1">
      <c r="E401" s="238"/>
      <c r="F401" s="238"/>
      <c r="G401" s="211"/>
      <c r="H401" s="235"/>
      <c r="O401" s="236"/>
    </row>
    <row r="402" spans="5:15" s="233" customFormat="1">
      <c r="E402" s="238"/>
      <c r="F402" s="238"/>
      <c r="G402" s="211"/>
      <c r="H402" s="235"/>
      <c r="O402" s="236"/>
    </row>
    <row r="403" spans="5:15" s="233" customFormat="1">
      <c r="E403" s="238"/>
      <c r="F403" s="238"/>
      <c r="G403" s="211"/>
      <c r="H403" s="235"/>
      <c r="O403" s="236"/>
    </row>
    <row r="404" spans="5:15" s="233" customFormat="1">
      <c r="E404" s="238"/>
      <c r="F404" s="238"/>
      <c r="G404" s="211"/>
      <c r="H404" s="235"/>
      <c r="O404" s="236"/>
    </row>
    <row r="405" spans="5:15" s="233" customFormat="1">
      <c r="E405" s="238"/>
      <c r="F405" s="238"/>
      <c r="G405" s="211"/>
      <c r="H405" s="235"/>
      <c r="O405" s="236"/>
    </row>
    <row r="406" spans="5:15" s="233" customFormat="1">
      <c r="E406" s="238"/>
      <c r="F406" s="238"/>
      <c r="G406" s="211"/>
      <c r="H406" s="235"/>
      <c r="O406" s="236"/>
    </row>
    <row r="407" spans="5:15" s="233" customFormat="1">
      <c r="E407" s="238"/>
      <c r="F407" s="238"/>
      <c r="G407" s="211"/>
      <c r="H407" s="235"/>
      <c r="O407" s="236"/>
    </row>
    <row r="408" spans="5:15" s="233" customFormat="1">
      <c r="E408" s="238"/>
      <c r="F408" s="238"/>
      <c r="G408" s="211"/>
      <c r="H408" s="235"/>
      <c r="O408" s="236"/>
    </row>
    <row r="409" spans="5:15" s="233" customFormat="1">
      <c r="E409" s="238"/>
      <c r="F409" s="238"/>
      <c r="G409" s="211"/>
      <c r="H409" s="235"/>
      <c r="O409" s="236"/>
    </row>
    <row r="410" spans="5:15" s="233" customFormat="1">
      <c r="E410" s="238"/>
      <c r="F410" s="238"/>
      <c r="G410" s="211"/>
      <c r="H410" s="235"/>
      <c r="O410" s="236"/>
    </row>
    <row r="411" spans="5:15" s="233" customFormat="1">
      <c r="E411" s="238"/>
      <c r="F411" s="238"/>
      <c r="G411" s="211"/>
      <c r="H411" s="235"/>
      <c r="O411" s="236"/>
    </row>
    <row r="412" spans="5:15" s="233" customFormat="1">
      <c r="E412" s="238"/>
      <c r="F412" s="238"/>
      <c r="G412" s="211"/>
      <c r="H412" s="235"/>
      <c r="O412" s="236"/>
    </row>
    <row r="413" spans="5:15" s="233" customFormat="1">
      <c r="E413" s="238"/>
      <c r="F413" s="238"/>
      <c r="G413" s="211"/>
      <c r="H413" s="235"/>
      <c r="O413" s="236"/>
    </row>
    <row r="414" spans="5:15" s="233" customFormat="1">
      <c r="E414" s="238"/>
      <c r="F414" s="238"/>
      <c r="G414" s="211"/>
      <c r="H414" s="235"/>
      <c r="O414" s="236"/>
    </row>
    <row r="415" spans="5:15" s="233" customFormat="1">
      <c r="E415" s="238"/>
      <c r="F415" s="238"/>
      <c r="G415" s="211"/>
      <c r="H415" s="235"/>
      <c r="O415" s="236"/>
    </row>
    <row r="416" spans="5:15" s="233" customFormat="1">
      <c r="E416" s="238"/>
      <c r="F416" s="238"/>
      <c r="G416" s="211"/>
      <c r="H416" s="235"/>
      <c r="O416" s="236"/>
    </row>
    <row r="417" spans="5:15" s="233" customFormat="1">
      <c r="E417" s="238"/>
      <c r="F417" s="238"/>
      <c r="G417" s="211"/>
      <c r="H417" s="235"/>
      <c r="O417" s="236"/>
    </row>
    <row r="418" spans="5:15" s="233" customFormat="1">
      <c r="E418" s="238"/>
      <c r="F418" s="238"/>
      <c r="G418" s="211"/>
      <c r="H418" s="235"/>
      <c r="O418" s="236"/>
    </row>
    <row r="419" spans="5:15" s="233" customFormat="1">
      <c r="E419" s="238"/>
      <c r="F419" s="238"/>
      <c r="G419" s="211"/>
      <c r="H419" s="235"/>
      <c r="O419" s="236"/>
    </row>
    <row r="420" spans="5:15" s="233" customFormat="1">
      <c r="E420" s="238"/>
      <c r="F420" s="238"/>
      <c r="G420" s="211"/>
      <c r="H420" s="235"/>
      <c r="O420" s="236"/>
    </row>
    <row r="421" spans="5:15" s="233" customFormat="1">
      <c r="E421" s="238"/>
      <c r="F421" s="238"/>
      <c r="G421" s="211"/>
      <c r="H421" s="235"/>
      <c r="O421" s="236"/>
    </row>
    <row r="422" spans="5:15" s="233" customFormat="1">
      <c r="E422" s="238"/>
      <c r="F422" s="238"/>
      <c r="G422" s="211"/>
      <c r="H422" s="235"/>
      <c r="O422" s="236"/>
    </row>
    <row r="423" spans="5:15" s="233" customFormat="1">
      <c r="E423" s="238"/>
      <c r="F423" s="238"/>
      <c r="G423" s="211"/>
      <c r="H423" s="235"/>
      <c r="O423" s="236"/>
    </row>
    <row r="424" spans="5:15" s="233" customFormat="1">
      <c r="E424" s="238"/>
      <c r="F424" s="238"/>
      <c r="G424" s="211"/>
      <c r="H424" s="235"/>
      <c r="O424" s="236"/>
    </row>
    <row r="425" spans="5:15" s="233" customFormat="1">
      <c r="E425" s="238"/>
      <c r="F425" s="238"/>
      <c r="G425" s="211"/>
      <c r="H425" s="235"/>
      <c r="O425" s="236"/>
    </row>
    <row r="426" spans="5:15" s="233" customFormat="1">
      <c r="E426" s="238"/>
      <c r="F426" s="238"/>
      <c r="G426" s="211"/>
      <c r="H426" s="235"/>
      <c r="O426" s="236"/>
    </row>
    <row r="427" spans="5:15" s="233" customFormat="1">
      <c r="E427" s="238"/>
      <c r="F427" s="238"/>
      <c r="G427" s="211"/>
      <c r="H427" s="235"/>
      <c r="O427" s="236"/>
    </row>
    <row r="428" spans="5:15" s="233" customFormat="1">
      <c r="E428" s="238"/>
      <c r="F428" s="238"/>
      <c r="G428" s="211"/>
      <c r="H428" s="235"/>
      <c r="O428" s="236"/>
    </row>
    <row r="429" spans="5:15" s="233" customFormat="1">
      <c r="E429" s="238"/>
      <c r="F429" s="238"/>
      <c r="G429" s="211"/>
      <c r="H429" s="235"/>
      <c r="O429" s="236"/>
    </row>
    <row r="430" spans="5:15" s="233" customFormat="1">
      <c r="E430" s="238"/>
      <c r="F430" s="238"/>
      <c r="G430" s="211"/>
      <c r="H430" s="235"/>
      <c r="O430" s="236"/>
    </row>
    <row r="431" spans="5:15" s="233" customFormat="1">
      <c r="E431" s="238"/>
      <c r="F431" s="238"/>
      <c r="G431" s="211"/>
      <c r="H431" s="235"/>
      <c r="O431" s="236"/>
    </row>
    <row r="432" spans="5:15" s="233" customFormat="1">
      <c r="E432" s="238"/>
      <c r="F432" s="238"/>
      <c r="G432" s="211"/>
      <c r="H432" s="235"/>
      <c r="O432" s="236"/>
    </row>
    <row r="433" spans="5:15" s="233" customFormat="1">
      <c r="E433" s="238"/>
      <c r="F433" s="238"/>
      <c r="G433" s="211"/>
      <c r="H433" s="235"/>
      <c r="O433" s="236"/>
    </row>
    <row r="434" spans="5:15" s="233" customFormat="1">
      <c r="E434" s="238"/>
      <c r="F434" s="238"/>
      <c r="G434" s="211"/>
      <c r="H434" s="235"/>
      <c r="O434" s="236"/>
    </row>
    <row r="435" spans="5:15" s="233" customFormat="1">
      <c r="E435" s="238"/>
      <c r="F435" s="238"/>
      <c r="G435" s="211"/>
      <c r="H435" s="235"/>
      <c r="O435" s="236"/>
    </row>
    <row r="436" spans="5:15" s="233" customFormat="1">
      <c r="E436" s="238"/>
      <c r="F436" s="238"/>
      <c r="G436" s="211"/>
      <c r="H436" s="235"/>
      <c r="O436" s="236"/>
    </row>
    <row r="437" spans="5:15" s="233" customFormat="1">
      <c r="E437" s="238"/>
      <c r="F437" s="238"/>
      <c r="G437" s="211"/>
      <c r="H437" s="235"/>
      <c r="O437" s="236"/>
    </row>
    <row r="438" spans="5:15" s="233" customFormat="1">
      <c r="E438" s="238"/>
      <c r="F438" s="238"/>
      <c r="G438" s="211"/>
      <c r="H438" s="235"/>
      <c r="O438" s="236"/>
    </row>
    <row r="439" spans="5:15" s="233" customFormat="1">
      <c r="E439" s="238"/>
      <c r="F439" s="238"/>
      <c r="G439" s="211"/>
      <c r="H439" s="235"/>
      <c r="O439" s="236"/>
    </row>
    <row r="440" spans="5:15" s="233" customFormat="1">
      <c r="E440" s="238"/>
      <c r="F440" s="238"/>
      <c r="G440" s="211"/>
      <c r="H440" s="235"/>
      <c r="O440" s="236"/>
    </row>
    <row r="441" spans="5:15" s="233" customFormat="1">
      <c r="E441" s="238"/>
      <c r="F441" s="238"/>
      <c r="G441" s="211"/>
      <c r="H441" s="235"/>
      <c r="O441" s="236"/>
    </row>
    <row r="442" spans="5:15" s="233" customFormat="1">
      <c r="E442" s="238"/>
      <c r="F442" s="238"/>
      <c r="G442" s="211"/>
      <c r="H442" s="235"/>
      <c r="O442" s="236"/>
    </row>
    <row r="443" spans="5:15" s="233" customFormat="1">
      <c r="E443" s="238"/>
      <c r="F443" s="238"/>
      <c r="G443" s="211"/>
      <c r="H443" s="235"/>
      <c r="O443" s="236"/>
    </row>
    <row r="444" spans="5:15" s="233" customFormat="1">
      <c r="E444" s="238"/>
      <c r="F444" s="238"/>
      <c r="G444" s="211"/>
      <c r="H444" s="235"/>
      <c r="O444" s="236"/>
    </row>
    <row r="445" spans="5:15" s="233" customFormat="1">
      <c r="E445" s="238"/>
      <c r="F445" s="238"/>
      <c r="G445" s="211"/>
      <c r="H445" s="235"/>
      <c r="O445" s="236"/>
    </row>
    <row r="446" spans="5:15" s="233" customFormat="1">
      <c r="E446" s="238"/>
      <c r="F446" s="238"/>
      <c r="G446" s="211"/>
      <c r="H446" s="235"/>
      <c r="O446" s="236"/>
    </row>
    <row r="447" spans="5:15" s="233" customFormat="1">
      <c r="E447" s="238"/>
      <c r="F447" s="238"/>
      <c r="G447" s="211"/>
      <c r="H447" s="235"/>
      <c r="O447" s="236"/>
    </row>
    <row r="448" spans="5:15" s="233" customFormat="1">
      <c r="E448" s="238"/>
      <c r="F448" s="238"/>
      <c r="G448" s="211"/>
      <c r="H448" s="235"/>
      <c r="O448" s="236"/>
    </row>
    <row r="449" spans="5:15" s="233" customFormat="1">
      <c r="E449" s="238"/>
      <c r="F449" s="238"/>
      <c r="G449" s="211"/>
      <c r="H449" s="235"/>
      <c r="O449" s="236"/>
    </row>
    <row r="450" spans="5:15" s="233" customFormat="1">
      <c r="E450" s="238"/>
      <c r="F450" s="238"/>
      <c r="G450" s="211"/>
      <c r="H450" s="235"/>
      <c r="O450" s="236"/>
    </row>
    <row r="451" spans="5:15" s="233" customFormat="1">
      <c r="E451" s="238"/>
      <c r="F451" s="238"/>
      <c r="G451" s="211"/>
      <c r="H451" s="235"/>
      <c r="O451" s="236"/>
    </row>
    <row r="452" spans="5:15" s="233" customFormat="1">
      <c r="E452" s="238"/>
      <c r="F452" s="238"/>
      <c r="G452" s="211"/>
      <c r="H452" s="235"/>
      <c r="O452" s="236"/>
    </row>
    <row r="453" spans="5:15" s="233" customFormat="1">
      <c r="E453" s="238"/>
      <c r="F453" s="238"/>
      <c r="G453" s="211"/>
      <c r="H453" s="235"/>
      <c r="O453" s="236"/>
    </row>
    <row r="454" spans="5:15" s="233" customFormat="1">
      <c r="E454" s="238"/>
      <c r="F454" s="238"/>
      <c r="G454" s="211"/>
      <c r="H454" s="235"/>
      <c r="O454" s="236"/>
    </row>
    <row r="455" spans="5:15" s="233" customFormat="1">
      <c r="E455" s="238"/>
      <c r="F455" s="238"/>
      <c r="G455" s="211"/>
      <c r="H455" s="235"/>
      <c r="O455" s="236"/>
    </row>
    <row r="456" spans="5:15" s="233" customFormat="1">
      <c r="E456" s="238"/>
      <c r="F456" s="238"/>
      <c r="G456" s="211"/>
      <c r="H456" s="235"/>
      <c r="O456" s="236"/>
    </row>
    <row r="457" spans="5:15" s="233" customFormat="1">
      <c r="E457" s="238"/>
      <c r="F457" s="238"/>
      <c r="G457" s="211"/>
      <c r="H457" s="235"/>
      <c r="O457" s="236"/>
    </row>
    <row r="458" spans="5:15" s="233" customFormat="1">
      <c r="E458" s="238"/>
      <c r="F458" s="238"/>
      <c r="G458" s="211"/>
      <c r="H458" s="235"/>
      <c r="O458" s="236"/>
    </row>
    <row r="459" spans="5:15" s="233" customFormat="1">
      <c r="E459" s="238"/>
      <c r="F459" s="238"/>
      <c r="G459" s="211"/>
      <c r="H459" s="235"/>
      <c r="O459" s="236"/>
    </row>
    <row r="460" spans="5:15" s="233" customFormat="1">
      <c r="E460" s="238"/>
      <c r="F460" s="238"/>
      <c r="G460" s="211"/>
      <c r="H460" s="235"/>
      <c r="O460" s="236"/>
    </row>
    <row r="461" spans="5:15" s="233" customFormat="1">
      <c r="E461" s="238"/>
      <c r="F461" s="238"/>
      <c r="G461" s="211"/>
      <c r="H461" s="235"/>
      <c r="O461" s="236"/>
    </row>
    <row r="462" spans="5:15" s="233" customFormat="1">
      <c r="E462" s="238"/>
      <c r="F462" s="238"/>
      <c r="G462" s="211"/>
      <c r="H462" s="235"/>
      <c r="O462" s="236"/>
    </row>
    <row r="463" spans="5:15" s="233" customFormat="1">
      <c r="E463" s="238"/>
      <c r="F463" s="238"/>
      <c r="G463" s="211"/>
      <c r="H463" s="235"/>
      <c r="O463" s="236"/>
    </row>
    <row r="464" spans="5:15" s="233" customFormat="1">
      <c r="E464" s="238"/>
      <c r="F464" s="238"/>
      <c r="G464" s="211"/>
      <c r="H464" s="235"/>
      <c r="O464" s="236"/>
    </row>
    <row r="465" spans="5:15" s="233" customFormat="1">
      <c r="E465" s="238"/>
      <c r="F465" s="238"/>
      <c r="G465" s="211"/>
      <c r="H465" s="235"/>
      <c r="O465" s="236"/>
    </row>
    <row r="466" spans="5:15" s="233" customFormat="1">
      <c r="E466" s="238"/>
      <c r="F466" s="238"/>
      <c r="G466" s="211"/>
      <c r="H466" s="235"/>
      <c r="O466" s="236"/>
    </row>
    <row r="467" spans="5:15" s="233" customFormat="1">
      <c r="E467" s="238"/>
      <c r="F467" s="238"/>
      <c r="G467" s="211"/>
      <c r="H467" s="235"/>
      <c r="O467" s="236"/>
    </row>
    <row r="468" spans="5:15" s="233" customFormat="1">
      <c r="E468" s="238"/>
      <c r="F468" s="238"/>
      <c r="G468" s="211"/>
      <c r="H468" s="235"/>
      <c r="O468" s="236"/>
    </row>
    <row r="469" spans="5:15" s="233" customFormat="1">
      <c r="E469" s="238"/>
      <c r="F469" s="238"/>
      <c r="G469" s="211"/>
      <c r="H469" s="235"/>
      <c r="O469" s="236"/>
    </row>
    <row r="470" spans="5:15" s="233" customFormat="1">
      <c r="E470" s="238"/>
      <c r="F470" s="238"/>
      <c r="G470" s="211"/>
      <c r="H470" s="235"/>
      <c r="O470" s="236"/>
    </row>
    <row r="471" spans="5:15" s="233" customFormat="1">
      <c r="E471" s="238"/>
      <c r="F471" s="238"/>
      <c r="G471" s="211"/>
      <c r="H471" s="235"/>
      <c r="O471" s="236"/>
    </row>
    <row r="472" spans="5:15" s="233" customFormat="1">
      <c r="E472" s="238"/>
      <c r="F472" s="238"/>
      <c r="G472" s="211"/>
      <c r="H472" s="235"/>
      <c r="O472" s="236"/>
    </row>
    <row r="473" spans="5:15" s="233" customFormat="1">
      <c r="E473" s="238"/>
      <c r="F473" s="238"/>
      <c r="G473" s="211"/>
      <c r="H473" s="235"/>
      <c r="O473" s="236"/>
    </row>
    <row r="474" spans="5:15" s="233" customFormat="1">
      <c r="E474" s="238"/>
      <c r="F474" s="238"/>
      <c r="G474" s="211"/>
      <c r="H474" s="235"/>
      <c r="O474" s="236"/>
    </row>
    <row r="475" spans="5:15" s="233" customFormat="1">
      <c r="E475" s="238"/>
      <c r="F475" s="238"/>
      <c r="G475" s="211"/>
      <c r="H475" s="235"/>
      <c r="O475" s="236"/>
    </row>
    <row r="476" spans="5:15" s="233" customFormat="1">
      <c r="E476" s="238"/>
      <c r="F476" s="238"/>
      <c r="G476" s="211"/>
      <c r="H476" s="235"/>
      <c r="O476" s="236"/>
    </row>
    <row r="477" spans="5:15" s="233" customFormat="1">
      <c r="E477" s="238"/>
      <c r="F477" s="238"/>
      <c r="G477" s="211"/>
      <c r="H477" s="235"/>
      <c r="O477" s="236"/>
    </row>
    <row r="478" spans="5:15" s="233" customFormat="1">
      <c r="E478" s="238"/>
      <c r="F478" s="238"/>
      <c r="G478" s="211"/>
      <c r="H478" s="235"/>
      <c r="O478" s="236"/>
    </row>
    <row r="479" spans="5:15" s="233" customFormat="1">
      <c r="E479" s="238"/>
      <c r="F479" s="238"/>
      <c r="G479" s="211"/>
      <c r="H479" s="235"/>
      <c r="O479" s="236"/>
    </row>
    <row r="480" spans="5:15" s="233" customFormat="1">
      <c r="E480" s="238"/>
      <c r="F480" s="238"/>
      <c r="G480" s="211"/>
      <c r="H480" s="235"/>
      <c r="O480" s="236"/>
    </row>
    <row r="481" spans="5:15" s="233" customFormat="1">
      <c r="E481" s="238"/>
      <c r="F481" s="238"/>
      <c r="G481" s="211"/>
      <c r="H481" s="235"/>
      <c r="O481" s="236"/>
    </row>
    <row r="482" spans="5:15" s="233" customFormat="1">
      <c r="E482" s="238"/>
      <c r="F482" s="238"/>
      <c r="G482" s="211"/>
      <c r="H482" s="235"/>
      <c r="O482" s="236"/>
    </row>
    <row r="483" spans="5:15" s="233" customFormat="1">
      <c r="E483" s="238"/>
      <c r="F483" s="238"/>
      <c r="G483" s="211"/>
      <c r="H483" s="235"/>
      <c r="O483" s="236"/>
    </row>
    <row r="484" spans="5:15" s="233" customFormat="1">
      <c r="E484" s="238"/>
      <c r="F484" s="238"/>
      <c r="G484" s="211"/>
      <c r="H484" s="235"/>
      <c r="O484" s="236"/>
    </row>
    <row r="485" spans="5:15" s="233" customFormat="1">
      <c r="E485" s="238"/>
      <c r="F485" s="238"/>
      <c r="G485" s="211"/>
      <c r="H485" s="235"/>
      <c r="O485" s="236"/>
    </row>
    <row r="486" spans="5:15" s="233" customFormat="1">
      <c r="E486" s="238"/>
      <c r="F486" s="238"/>
      <c r="G486" s="211"/>
      <c r="H486" s="235"/>
      <c r="O486" s="236"/>
    </row>
    <row r="487" spans="5:15" s="233" customFormat="1">
      <c r="E487" s="238"/>
      <c r="F487" s="238"/>
      <c r="G487" s="211"/>
      <c r="H487" s="235"/>
      <c r="O487" s="236"/>
    </row>
    <row r="488" spans="5:15" s="233" customFormat="1">
      <c r="E488" s="238"/>
      <c r="F488" s="238"/>
      <c r="G488" s="211"/>
      <c r="H488" s="235"/>
      <c r="O488" s="236"/>
    </row>
    <row r="489" spans="5:15" s="233" customFormat="1">
      <c r="E489" s="238"/>
      <c r="F489" s="238"/>
      <c r="G489" s="211"/>
      <c r="H489" s="235"/>
      <c r="O489" s="236"/>
    </row>
    <row r="490" spans="5:15" s="233" customFormat="1">
      <c r="E490" s="238"/>
      <c r="F490" s="238"/>
      <c r="G490" s="211"/>
      <c r="H490" s="235"/>
      <c r="O490" s="236"/>
    </row>
    <row r="491" spans="5:15" s="233" customFormat="1">
      <c r="E491" s="238"/>
      <c r="F491" s="238"/>
      <c r="G491" s="211"/>
      <c r="H491" s="235"/>
      <c r="O491" s="236"/>
    </row>
    <row r="492" spans="5:15" s="233" customFormat="1">
      <c r="E492" s="238"/>
      <c r="F492" s="238"/>
      <c r="G492" s="211"/>
      <c r="H492" s="235"/>
      <c r="O492" s="236"/>
    </row>
    <row r="493" spans="5:15" s="233" customFormat="1">
      <c r="E493" s="238"/>
      <c r="F493" s="238"/>
      <c r="G493" s="211"/>
      <c r="H493" s="235"/>
      <c r="O493" s="236"/>
    </row>
    <row r="494" spans="5:15" s="233" customFormat="1">
      <c r="E494" s="238"/>
      <c r="F494" s="238"/>
      <c r="G494" s="211"/>
      <c r="H494" s="235"/>
      <c r="O494" s="236"/>
    </row>
    <row r="495" spans="5:15" s="233" customFormat="1">
      <c r="E495" s="238"/>
      <c r="F495" s="238"/>
      <c r="G495" s="211"/>
      <c r="H495" s="235"/>
      <c r="O495" s="236"/>
    </row>
    <row r="496" spans="5:15" s="233" customFormat="1">
      <c r="E496" s="238"/>
      <c r="F496" s="238"/>
      <c r="G496" s="211"/>
      <c r="H496" s="235"/>
      <c r="O496" s="236"/>
    </row>
    <row r="497" spans="5:15" s="233" customFormat="1">
      <c r="E497" s="238"/>
      <c r="F497" s="238"/>
      <c r="G497" s="211"/>
      <c r="H497" s="235"/>
      <c r="O497" s="236"/>
    </row>
    <row r="498" spans="5:15" s="233" customFormat="1">
      <c r="E498" s="238"/>
      <c r="F498" s="238"/>
      <c r="G498" s="211"/>
      <c r="H498" s="235"/>
      <c r="O498" s="236"/>
    </row>
    <row r="499" spans="5:15" s="233" customFormat="1">
      <c r="E499" s="238"/>
      <c r="F499" s="238"/>
      <c r="G499" s="211"/>
      <c r="H499" s="235"/>
      <c r="O499" s="236"/>
    </row>
    <row r="500" spans="5:15" s="233" customFormat="1">
      <c r="E500" s="238"/>
      <c r="F500" s="238"/>
      <c r="G500" s="211"/>
      <c r="H500" s="235"/>
      <c r="O500" s="236"/>
    </row>
    <row r="501" spans="5:15" s="233" customFormat="1">
      <c r="E501" s="238"/>
      <c r="F501" s="238"/>
      <c r="G501" s="211"/>
      <c r="H501" s="235"/>
      <c r="O501" s="236"/>
    </row>
    <row r="502" spans="5:15" s="233" customFormat="1">
      <c r="E502" s="238"/>
      <c r="F502" s="238"/>
      <c r="G502" s="211"/>
      <c r="H502" s="235"/>
      <c r="O502" s="236"/>
    </row>
    <row r="503" spans="5:15" s="233" customFormat="1">
      <c r="E503" s="238"/>
      <c r="F503" s="238"/>
      <c r="G503" s="211"/>
      <c r="H503" s="235"/>
      <c r="O503" s="236"/>
    </row>
    <row r="504" spans="5:15" s="233" customFormat="1">
      <c r="E504" s="238"/>
      <c r="F504" s="238"/>
      <c r="G504" s="211"/>
      <c r="H504" s="235"/>
      <c r="O504" s="236"/>
    </row>
    <row r="505" spans="5:15" s="233" customFormat="1">
      <c r="E505" s="238"/>
      <c r="F505" s="238"/>
      <c r="G505" s="211"/>
      <c r="H505" s="235"/>
      <c r="O505" s="236"/>
    </row>
    <row r="506" spans="5:15" s="233" customFormat="1">
      <c r="E506" s="238"/>
      <c r="F506" s="238"/>
      <c r="G506" s="211"/>
      <c r="H506" s="235"/>
      <c r="O506" s="236"/>
    </row>
    <row r="507" spans="5:15" s="233" customFormat="1">
      <c r="E507" s="238"/>
      <c r="F507" s="238"/>
      <c r="G507" s="211"/>
      <c r="H507" s="235"/>
      <c r="O507" s="236"/>
    </row>
    <row r="508" spans="5:15" s="233" customFormat="1">
      <c r="E508" s="238"/>
      <c r="F508" s="238"/>
      <c r="G508" s="211"/>
      <c r="H508" s="235"/>
      <c r="O508" s="236"/>
    </row>
    <row r="509" spans="5:15" s="233" customFormat="1">
      <c r="E509" s="238"/>
      <c r="F509" s="238"/>
      <c r="G509" s="211"/>
      <c r="H509" s="235"/>
      <c r="O509" s="236"/>
    </row>
    <row r="510" spans="5:15" s="233" customFormat="1">
      <c r="E510" s="238"/>
      <c r="F510" s="238"/>
      <c r="G510" s="211"/>
      <c r="H510" s="235"/>
      <c r="O510" s="236"/>
    </row>
    <row r="511" spans="5:15" s="233" customFormat="1">
      <c r="E511" s="238"/>
      <c r="F511" s="238"/>
      <c r="G511" s="211"/>
      <c r="H511" s="235"/>
      <c r="O511" s="236"/>
    </row>
    <row r="512" spans="5:15" s="233" customFormat="1">
      <c r="E512" s="238"/>
      <c r="F512" s="238"/>
      <c r="G512" s="211"/>
      <c r="H512" s="235"/>
      <c r="O512" s="236"/>
    </row>
    <row r="513" spans="5:15" s="233" customFormat="1">
      <c r="E513" s="238"/>
      <c r="F513" s="238"/>
      <c r="G513" s="211"/>
      <c r="H513" s="235"/>
      <c r="O513" s="236"/>
    </row>
    <row r="514" spans="5:15" s="233" customFormat="1">
      <c r="E514" s="238"/>
      <c r="F514" s="238"/>
      <c r="G514" s="211"/>
      <c r="H514" s="235"/>
      <c r="O514" s="236"/>
    </row>
    <row r="515" spans="5:15" s="233" customFormat="1">
      <c r="E515" s="238"/>
      <c r="F515" s="238"/>
      <c r="G515" s="211"/>
      <c r="H515" s="235"/>
      <c r="O515" s="236"/>
    </row>
    <row r="516" spans="5:15" s="233" customFormat="1">
      <c r="E516" s="238"/>
      <c r="F516" s="238"/>
      <c r="G516" s="211"/>
      <c r="H516" s="235"/>
      <c r="O516" s="236"/>
    </row>
    <row r="517" spans="5:15" s="233" customFormat="1">
      <c r="E517" s="238"/>
      <c r="F517" s="238"/>
      <c r="G517" s="211"/>
      <c r="H517" s="235"/>
      <c r="O517" s="236"/>
    </row>
    <row r="518" spans="5:15" s="233" customFormat="1">
      <c r="E518" s="238"/>
      <c r="F518" s="238"/>
      <c r="G518" s="211"/>
      <c r="H518" s="235"/>
      <c r="O518" s="236"/>
    </row>
    <row r="519" spans="5:15" s="233" customFormat="1">
      <c r="E519" s="238"/>
      <c r="F519" s="238"/>
      <c r="G519" s="211"/>
      <c r="H519" s="235"/>
      <c r="O519" s="236"/>
    </row>
    <row r="520" spans="5:15" s="233" customFormat="1">
      <c r="E520" s="238"/>
      <c r="F520" s="238"/>
      <c r="G520" s="211"/>
      <c r="H520" s="235"/>
      <c r="O520" s="236"/>
    </row>
    <row r="521" spans="5:15" s="233" customFormat="1">
      <c r="E521" s="238"/>
      <c r="F521" s="238"/>
      <c r="G521" s="211"/>
      <c r="H521" s="235"/>
      <c r="O521" s="236"/>
    </row>
    <row r="522" spans="5:15" s="233" customFormat="1">
      <c r="E522" s="238"/>
      <c r="F522" s="238"/>
      <c r="G522" s="211"/>
      <c r="H522" s="235"/>
      <c r="O522" s="236"/>
    </row>
    <row r="523" spans="5:15" s="233" customFormat="1">
      <c r="E523" s="238"/>
      <c r="F523" s="238"/>
      <c r="G523" s="211"/>
      <c r="H523" s="235"/>
      <c r="O523" s="236"/>
    </row>
    <row r="524" spans="5:15" s="233" customFormat="1">
      <c r="E524" s="238"/>
      <c r="F524" s="238"/>
      <c r="G524" s="211"/>
      <c r="H524" s="235"/>
      <c r="O524" s="236"/>
    </row>
    <row r="525" spans="5:15" s="233" customFormat="1">
      <c r="E525" s="238"/>
      <c r="F525" s="238"/>
      <c r="G525" s="211"/>
      <c r="H525" s="235"/>
      <c r="O525" s="236"/>
    </row>
    <row r="526" spans="5:15" s="233" customFormat="1">
      <c r="E526" s="238"/>
      <c r="F526" s="238"/>
      <c r="G526" s="211"/>
      <c r="H526" s="235"/>
      <c r="O526" s="236"/>
    </row>
    <row r="527" spans="5:15" s="233" customFormat="1">
      <c r="E527" s="238"/>
      <c r="F527" s="238"/>
      <c r="G527" s="211"/>
      <c r="H527" s="235"/>
      <c r="O527" s="236"/>
    </row>
    <row r="528" spans="5:15" s="233" customFormat="1">
      <c r="E528" s="238"/>
      <c r="F528" s="238"/>
      <c r="G528" s="211"/>
      <c r="H528" s="235"/>
      <c r="O528" s="236"/>
    </row>
    <row r="529" spans="5:15" s="233" customFormat="1">
      <c r="E529" s="238"/>
      <c r="F529" s="238"/>
      <c r="G529" s="211"/>
      <c r="H529" s="235"/>
      <c r="O529" s="236"/>
    </row>
    <row r="530" spans="5:15" s="233" customFormat="1">
      <c r="E530" s="238"/>
      <c r="F530" s="238"/>
      <c r="G530" s="211"/>
      <c r="H530" s="235"/>
      <c r="O530" s="236"/>
    </row>
    <row r="531" spans="5:15" s="233" customFormat="1">
      <c r="E531" s="238"/>
      <c r="F531" s="238"/>
      <c r="G531" s="211"/>
      <c r="H531" s="235"/>
      <c r="O531" s="236"/>
    </row>
    <row r="532" spans="5:15" s="233" customFormat="1">
      <c r="E532" s="238"/>
      <c r="F532" s="238"/>
      <c r="G532" s="211"/>
      <c r="H532" s="235"/>
      <c r="O532" s="236"/>
    </row>
    <row r="533" spans="5:15" s="233" customFormat="1">
      <c r="E533" s="238"/>
      <c r="F533" s="238"/>
      <c r="G533" s="211"/>
      <c r="H533" s="235"/>
      <c r="O533" s="236"/>
    </row>
    <row r="534" spans="5:15" s="233" customFormat="1">
      <c r="E534" s="238"/>
      <c r="F534" s="238"/>
      <c r="G534" s="211"/>
      <c r="H534" s="235"/>
      <c r="O534" s="236"/>
    </row>
    <row r="535" spans="5:15" s="233" customFormat="1">
      <c r="E535" s="238"/>
      <c r="F535" s="238"/>
      <c r="G535" s="211"/>
      <c r="H535" s="235"/>
      <c r="O535" s="236"/>
    </row>
    <row r="536" spans="5:15" s="233" customFormat="1">
      <c r="E536" s="238"/>
      <c r="F536" s="238"/>
      <c r="G536" s="211"/>
      <c r="H536" s="235"/>
      <c r="O536" s="236"/>
    </row>
    <row r="537" spans="5:15" s="233" customFormat="1">
      <c r="E537" s="238"/>
      <c r="F537" s="238"/>
      <c r="G537" s="211"/>
      <c r="H537" s="235"/>
      <c r="O537" s="236"/>
    </row>
    <row r="538" spans="5:15" s="233" customFormat="1">
      <c r="E538" s="238"/>
      <c r="F538" s="238"/>
      <c r="G538" s="211"/>
      <c r="H538" s="235"/>
      <c r="O538" s="236"/>
    </row>
    <row r="539" spans="5:15" s="233" customFormat="1">
      <c r="E539" s="238"/>
      <c r="F539" s="238"/>
      <c r="G539" s="211"/>
      <c r="H539" s="235"/>
      <c r="O539" s="236"/>
    </row>
    <row r="540" spans="5:15" s="233" customFormat="1">
      <c r="E540" s="238"/>
      <c r="F540" s="238"/>
      <c r="G540" s="211"/>
      <c r="H540" s="235"/>
      <c r="O540" s="236"/>
    </row>
    <row r="541" spans="5:15" s="233" customFormat="1">
      <c r="E541" s="238"/>
      <c r="F541" s="238"/>
      <c r="G541" s="211"/>
      <c r="H541" s="235"/>
      <c r="O541" s="236"/>
    </row>
    <row r="542" spans="5:15" s="233" customFormat="1">
      <c r="E542" s="238"/>
      <c r="F542" s="238"/>
      <c r="G542" s="211"/>
      <c r="H542" s="235"/>
      <c r="O542" s="236"/>
    </row>
    <row r="543" spans="5:15" s="233" customFormat="1">
      <c r="E543" s="238"/>
      <c r="F543" s="238"/>
      <c r="G543" s="211"/>
      <c r="H543" s="235"/>
      <c r="O543" s="236"/>
    </row>
    <row r="544" spans="5:15" s="233" customFormat="1">
      <c r="E544" s="238"/>
      <c r="F544" s="238"/>
      <c r="G544" s="211"/>
      <c r="H544" s="235"/>
      <c r="O544" s="236"/>
    </row>
    <row r="545" spans="5:15" s="233" customFormat="1">
      <c r="E545" s="238"/>
      <c r="F545" s="238"/>
      <c r="G545" s="211"/>
      <c r="H545" s="235"/>
      <c r="O545" s="236"/>
    </row>
    <row r="546" spans="5:15" s="233" customFormat="1">
      <c r="E546" s="238"/>
      <c r="F546" s="238"/>
      <c r="G546" s="211"/>
      <c r="H546" s="235"/>
      <c r="O546" s="236"/>
    </row>
    <row r="547" spans="5:15" s="233" customFormat="1">
      <c r="E547" s="238"/>
      <c r="F547" s="238"/>
      <c r="G547" s="211"/>
      <c r="H547" s="235"/>
      <c r="O547" s="236"/>
    </row>
    <row r="548" spans="5:15" s="233" customFormat="1">
      <c r="E548" s="238"/>
      <c r="F548" s="238"/>
      <c r="G548" s="211"/>
      <c r="H548" s="235"/>
      <c r="O548" s="236"/>
    </row>
    <row r="549" spans="5:15" s="233" customFormat="1">
      <c r="E549" s="238"/>
      <c r="F549" s="238"/>
      <c r="G549" s="211"/>
      <c r="H549" s="235"/>
      <c r="O549" s="236"/>
    </row>
    <row r="550" spans="5:15" s="233" customFormat="1">
      <c r="E550" s="238"/>
      <c r="F550" s="238"/>
      <c r="G550" s="211"/>
      <c r="H550" s="235"/>
      <c r="O550" s="236"/>
    </row>
    <row r="551" spans="5:15" s="233" customFormat="1">
      <c r="E551" s="238"/>
      <c r="F551" s="238"/>
      <c r="G551" s="211"/>
      <c r="H551" s="235"/>
      <c r="O551" s="236"/>
    </row>
    <row r="552" spans="5:15" s="233" customFormat="1">
      <c r="E552" s="238"/>
      <c r="F552" s="238"/>
      <c r="G552" s="211"/>
      <c r="H552" s="235"/>
      <c r="O552" s="236"/>
    </row>
    <row r="553" spans="5:15" s="233" customFormat="1">
      <c r="E553" s="238"/>
      <c r="F553" s="238"/>
      <c r="G553" s="211"/>
      <c r="H553" s="235"/>
      <c r="O553" s="236"/>
    </row>
    <row r="554" spans="5:15" s="233" customFormat="1">
      <c r="E554" s="238"/>
      <c r="F554" s="238"/>
      <c r="G554" s="211"/>
      <c r="H554" s="235"/>
      <c r="O554" s="236"/>
    </row>
    <row r="555" spans="5:15" s="233" customFormat="1">
      <c r="E555" s="238"/>
      <c r="F555" s="238"/>
      <c r="G555" s="211"/>
      <c r="H555" s="235"/>
      <c r="O555" s="236"/>
    </row>
    <row r="556" spans="5:15" s="233" customFormat="1">
      <c r="E556" s="238"/>
      <c r="F556" s="238"/>
      <c r="G556" s="211"/>
      <c r="H556" s="235"/>
      <c r="O556" s="236"/>
    </row>
    <row r="557" spans="5:15" s="233" customFormat="1">
      <c r="E557" s="238"/>
      <c r="F557" s="238"/>
      <c r="G557" s="211"/>
      <c r="H557" s="235"/>
      <c r="O557" s="236"/>
    </row>
    <row r="558" spans="5:15" s="233" customFormat="1">
      <c r="E558" s="238"/>
      <c r="F558" s="238"/>
      <c r="G558" s="211"/>
      <c r="H558" s="235"/>
      <c r="O558" s="236"/>
    </row>
    <row r="559" spans="5:15" s="233" customFormat="1">
      <c r="E559" s="238"/>
      <c r="F559" s="238"/>
      <c r="G559" s="211"/>
      <c r="H559" s="235"/>
      <c r="O559" s="236"/>
    </row>
    <row r="560" spans="5:15" s="233" customFormat="1">
      <c r="E560" s="238"/>
      <c r="F560" s="238"/>
      <c r="G560" s="211"/>
      <c r="H560" s="235"/>
      <c r="O560" s="236"/>
    </row>
    <row r="561" spans="5:15" s="233" customFormat="1">
      <c r="E561" s="238"/>
      <c r="F561" s="238"/>
      <c r="G561" s="211"/>
      <c r="H561" s="235"/>
      <c r="O561" s="236"/>
    </row>
    <row r="562" spans="5:15" s="233" customFormat="1">
      <c r="E562" s="238"/>
      <c r="F562" s="238"/>
      <c r="G562" s="211"/>
      <c r="H562" s="235"/>
      <c r="O562" s="236"/>
    </row>
    <row r="563" spans="5:15" s="233" customFormat="1">
      <c r="E563" s="238"/>
      <c r="F563" s="238"/>
      <c r="G563" s="211"/>
      <c r="H563" s="235"/>
      <c r="O563" s="236"/>
    </row>
    <row r="564" spans="5:15" s="233" customFormat="1">
      <c r="E564" s="238"/>
      <c r="F564" s="238"/>
      <c r="G564" s="211"/>
      <c r="H564" s="235"/>
      <c r="O564" s="236"/>
    </row>
    <row r="565" spans="5:15" s="233" customFormat="1">
      <c r="E565" s="238"/>
      <c r="F565" s="238"/>
      <c r="G565" s="211"/>
      <c r="H565" s="235"/>
      <c r="O565" s="236"/>
    </row>
    <row r="566" spans="5:15" s="233" customFormat="1">
      <c r="E566" s="238"/>
      <c r="F566" s="238"/>
      <c r="G566" s="211"/>
      <c r="H566" s="235"/>
      <c r="O566" s="236"/>
    </row>
    <row r="567" spans="5:15" s="233" customFormat="1">
      <c r="E567" s="238"/>
      <c r="F567" s="238"/>
      <c r="G567" s="211"/>
      <c r="H567" s="235"/>
      <c r="O567" s="236"/>
    </row>
    <row r="568" spans="5:15" s="233" customFormat="1">
      <c r="E568" s="238"/>
      <c r="F568" s="238"/>
      <c r="G568" s="211"/>
      <c r="H568" s="235"/>
      <c r="O568" s="236"/>
    </row>
    <row r="569" spans="5:15" s="233" customFormat="1">
      <c r="E569" s="238"/>
      <c r="F569" s="238"/>
      <c r="G569" s="211"/>
      <c r="H569" s="235"/>
      <c r="O569" s="236"/>
    </row>
    <row r="570" spans="5:15" s="233" customFormat="1">
      <c r="E570" s="238"/>
      <c r="F570" s="238"/>
      <c r="G570" s="211"/>
      <c r="H570" s="235"/>
      <c r="O570" s="236"/>
    </row>
    <row r="571" spans="5:15" s="233" customFormat="1">
      <c r="E571" s="238"/>
      <c r="F571" s="238"/>
      <c r="G571" s="211"/>
      <c r="H571" s="235"/>
      <c r="O571" s="236"/>
    </row>
    <row r="572" spans="5:15" s="233" customFormat="1">
      <c r="E572" s="238"/>
      <c r="F572" s="238"/>
      <c r="G572" s="211"/>
      <c r="H572" s="235"/>
      <c r="O572" s="236"/>
    </row>
    <row r="573" spans="5:15" s="233" customFormat="1">
      <c r="E573" s="238"/>
      <c r="F573" s="238"/>
      <c r="G573" s="211"/>
      <c r="H573" s="235"/>
      <c r="O573" s="236"/>
    </row>
    <row r="574" spans="5:15" s="233" customFormat="1">
      <c r="E574" s="238"/>
      <c r="F574" s="238"/>
      <c r="G574" s="211"/>
      <c r="H574" s="235"/>
      <c r="O574" s="236"/>
    </row>
    <row r="575" spans="5:15" s="233" customFormat="1">
      <c r="E575" s="238"/>
      <c r="F575" s="238"/>
      <c r="G575" s="211"/>
      <c r="H575" s="235"/>
      <c r="O575" s="236"/>
    </row>
    <row r="576" spans="5:15" s="233" customFormat="1">
      <c r="E576" s="238"/>
      <c r="F576" s="238"/>
      <c r="G576" s="211"/>
      <c r="H576" s="235"/>
      <c r="O576" s="236"/>
    </row>
    <row r="577" spans="1:20" s="233" customFormat="1">
      <c r="E577" s="238"/>
      <c r="F577" s="238"/>
      <c r="G577" s="211"/>
      <c r="H577" s="235"/>
      <c r="O577" s="236"/>
    </row>
    <row r="578" spans="1:20" s="233" customFormat="1">
      <c r="E578" s="238"/>
      <c r="F578" s="238"/>
      <c r="G578" s="211"/>
      <c r="H578" s="235"/>
      <c r="O578" s="236"/>
    </row>
    <row r="579" spans="1:20" s="233" customFormat="1">
      <c r="E579" s="238"/>
      <c r="F579" s="238"/>
      <c r="G579" s="211"/>
      <c r="H579" s="235"/>
      <c r="O579" s="236"/>
    </row>
    <row r="580" spans="1:20" s="233" customFormat="1">
      <c r="E580" s="238"/>
      <c r="F580" s="238"/>
      <c r="G580" s="211"/>
      <c r="H580" s="235"/>
      <c r="O580" s="236"/>
    </row>
    <row r="581" spans="1:20" s="233" customFormat="1">
      <c r="E581" s="238"/>
      <c r="F581" s="238"/>
      <c r="G581" s="211"/>
      <c r="H581" s="235"/>
      <c r="O581" s="236"/>
    </row>
    <row r="582" spans="1:20" s="233" customFormat="1">
      <c r="E582" s="238"/>
      <c r="F582" s="238"/>
      <c r="G582" s="211"/>
      <c r="H582" s="235"/>
      <c r="O582" s="236"/>
    </row>
    <row r="583" spans="1:20" s="233" customFormat="1">
      <c r="E583" s="238"/>
      <c r="F583" s="238"/>
      <c r="G583" s="211"/>
      <c r="H583" s="235"/>
      <c r="O583" s="236"/>
    </row>
    <row r="584" spans="1:20" s="233" customFormat="1">
      <c r="E584" s="238"/>
      <c r="F584" s="238"/>
      <c r="G584" s="211"/>
      <c r="H584" s="7"/>
      <c r="I584" s="6"/>
      <c r="J584" s="6"/>
      <c r="K584" s="6"/>
      <c r="L584" s="6"/>
      <c r="M584" s="6"/>
      <c r="N584" s="6"/>
      <c r="O584" s="236"/>
    </row>
    <row r="585" spans="1:20" s="233" customFormat="1">
      <c r="E585" s="238"/>
      <c r="F585" s="238"/>
      <c r="G585" s="211"/>
      <c r="H585" s="7"/>
      <c r="I585" s="6"/>
      <c r="J585" s="6"/>
      <c r="K585" s="6"/>
      <c r="L585" s="6"/>
      <c r="M585" s="6"/>
      <c r="N585" s="6"/>
      <c r="O585" s="236"/>
    </row>
    <row r="586" spans="1:20" s="233" customFormat="1">
      <c r="A586" s="6"/>
      <c r="B586" s="6"/>
      <c r="C586" s="6"/>
      <c r="D586" s="6"/>
      <c r="E586" s="8"/>
      <c r="F586" s="8"/>
      <c r="G586" s="211"/>
      <c r="H586" s="7"/>
      <c r="I586" s="6"/>
      <c r="J586" s="6"/>
      <c r="K586" s="6"/>
      <c r="L586" s="6"/>
      <c r="M586" s="6"/>
      <c r="N586" s="6"/>
      <c r="O586" s="236"/>
    </row>
    <row r="587" spans="1:20" s="6" customFormat="1">
      <c r="E587" s="8"/>
      <c r="F587" s="8"/>
      <c r="G587" s="211"/>
      <c r="H587" s="7"/>
      <c r="O587" s="236"/>
      <c r="P587" s="233"/>
      <c r="Q587" s="233"/>
      <c r="R587" s="233"/>
      <c r="S587" s="233"/>
      <c r="T587" s="233"/>
    </row>
  </sheetData>
  <mergeCells count="17">
    <mergeCell ref="I73:I75"/>
    <mergeCell ref="I76:I79"/>
    <mergeCell ref="P6:Q6"/>
    <mergeCell ref="R6:T6"/>
    <mergeCell ref="I38:I39"/>
    <mergeCell ref="L6:N6"/>
    <mergeCell ref="I8:I10"/>
    <mergeCell ref="I13:I36"/>
    <mergeCell ref="I54:I63"/>
    <mergeCell ref="A56:A65"/>
    <mergeCell ref="I50:I53"/>
    <mergeCell ref="D6:F6"/>
    <mergeCell ref="H6:K6"/>
    <mergeCell ref="I44:I46"/>
    <mergeCell ref="I47:I49"/>
    <mergeCell ref="I40:I43"/>
    <mergeCell ref="I64:I72"/>
  </mergeCells>
  <phoneticPr fontId="34" type="noConversion"/>
  <conditionalFormatting sqref="D56:F80 D8:F50">
    <cfRule type="expression" dxfId="14" priority="3">
      <formula>ISNUMBER(D8)</formula>
    </cfRule>
  </conditionalFormatting>
  <conditionalFormatting sqref="D51:F55">
    <cfRule type="expression" dxfId="13" priority="1">
      <formula>ISNUMBER(D51)</formula>
    </cfRule>
  </conditionalFormatting>
  <pageMargins left="0.25" right="0.25" top="0.75" bottom="0.75" header="0.3" footer="0.3"/>
  <pageSetup paperSize="9" scale="80" fitToWidth="0" orientation="portrait" r:id="rId1"/>
</worksheet>
</file>

<file path=xl/worksheets/sheet7.xml><?xml version="1.0" encoding="utf-8"?>
<worksheet xmlns="http://schemas.openxmlformats.org/spreadsheetml/2006/main" xmlns:r="http://schemas.openxmlformats.org/officeDocument/2006/relationships">
  <sheetPr>
    <tabColor rgb="FFFF0000"/>
  </sheetPr>
  <dimension ref="A1:AA98"/>
  <sheetViews>
    <sheetView showGridLines="0" zoomScale="70" zoomScaleNormal="70" workbookViewId="0">
      <pane ySplit="7" topLeftCell="A8" activePane="bottomLeft" state="frozen"/>
      <selection pane="bottomLeft" activeCell="A8" sqref="A8"/>
    </sheetView>
  </sheetViews>
  <sheetFormatPr defaultRowHeight="12.75"/>
  <cols>
    <col min="1" max="1" width="5.7109375" style="470" customWidth="1"/>
    <col min="2" max="2" width="97.5703125" style="470" customWidth="1"/>
    <col min="3" max="3" width="11.28515625" style="470" customWidth="1"/>
    <col min="4" max="4" width="11.28515625" style="468" customWidth="1"/>
    <col min="5" max="5" width="10.85546875" style="468" customWidth="1"/>
    <col min="6" max="6" width="10.5703125" style="468" customWidth="1"/>
    <col min="7" max="7" width="8.7109375" style="468" customWidth="1"/>
    <col min="8" max="8" width="9.140625" style="470"/>
    <col min="9" max="9" width="19.85546875" style="470" customWidth="1"/>
    <col min="10" max="10" width="9.140625" style="470"/>
    <col min="11" max="11" width="91.5703125" style="470" customWidth="1"/>
    <col min="12" max="12" width="11.140625" style="470" customWidth="1"/>
    <col min="13" max="13" width="11.42578125" style="470" customWidth="1"/>
    <col min="14" max="14" width="10.28515625" style="470" customWidth="1"/>
    <col min="15" max="15" width="8.7109375" style="468" customWidth="1"/>
    <col min="16" max="16" width="9.7109375" style="470" bestFit="1" customWidth="1"/>
    <col min="17" max="17" width="68.5703125" style="470" bestFit="1" customWidth="1"/>
    <col min="18" max="18" width="9.5703125" style="470" customWidth="1"/>
    <col min="19" max="19" width="9.85546875" style="470" customWidth="1"/>
    <col min="20" max="20" width="10.42578125" style="470" customWidth="1"/>
    <col min="21" max="16384" width="9.140625" style="470"/>
  </cols>
  <sheetData>
    <row r="1" spans="1:27" s="473" customFormat="1" ht="21">
      <c r="A1" s="472" t="s">
        <v>737</v>
      </c>
      <c r="F1" s="474"/>
      <c r="G1" s="474"/>
      <c r="H1" s="474"/>
      <c r="I1" s="474"/>
      <c r="J1" s="474"/>
      <c r="K1" s="475"/>
      <c r="L1" s="476"/>
      <c r="M1" s="476"/>
      <c r="N1" s="476"/>
      <c r="O1" s="476"/>
      <c r="P1" s="475"/>
      <c r="Q1" s="476"/>
      <c r="Y1" s="474"/>
      <c r="Z1" s="477"/>
      <c r="AA1" s="477"/>
    </row>
    <row r="2" spans="1:27" s="457" customFormat="1" ht="15.75">
      <c r="A2" s="29" t="s">
        <v>738</v>
      </c>
      <c r="C2" s="281" t="s">
        <v>403</v>
      </c>
      <c r="D2" s="228"/>
      <c r="E2" s="226" t="s">
        <v>519</v>
      </c>
      <c r="G2" s="478"/>
      <c r="I2" s="31"/>
      <c r="J2" s="32"/>
      <c r="K2" s="479"/>
      <c r="L2" s="34"/>
      <c r="M2" s="31"/>
      <c r="O2" s="32"/>
      <c r="P2" s="479"/>
      <c r="R2" s="34"/>
      <c r="S2" s="34"/>
      <c r="T2" s="34"/>
      <c r="U2" s="34"/>
      <c r="Y2" s="32"/>
    </row>
    <row r="3" spans="1:27" s="457" customFormat="1" ht="18.75">
      <c r="B3" s="353"/>
      <c r="C3" s="254"/>
      <c r="D3" s="253"/>
      <c r="E3" s="226" t="s">
        <v>520</v>
      </c>
      <c r="G3" s="478"/>
      <c r="J3" s="32"/>
      <c r="K3" s="479"/>
      <c r="O3" s="32"/>
      <c r="P3" s="479"/>
      <c r="Y3" s="32"/>
    </row>
    <row r="4" spans="1:27" s="457" customFormat="1" ht="15.75">
      <c r="B4" s="29"/>
      <c r="C4" s="254"/>
      <c r="D4" s="251"/>
      <c r="E4" s="226" t="s">
        <v>525</v>
      </c>
      <c r="G4" s="478"/>
      <c r="J4" s="32"/>
      <c r="K4" s="479"/>
      <c r="L4" s="35"/>
      <c r="O4" s="32"/>
      <c r="P4" s="479"/>
      <c r="R4" s="35"/>
      <c r="S4" s="35"/>
      <c r="T4" s="35"/>
      <c r="U4" s="35"/>
      <c r="Y4" s="32"/>
    </row>
    <row r="5" spans="1:27" s="457" customFormat="1" ht="15.75">
      <c r="B5" s="29"/>
      <c r="C5" s="254"/>
      <c r="D5" s="280"/>
      <c r="E5" s="219" t="s">
        <v>707</v>
      </c>
      <c r="G5" s="478"/>
      <c r="J5" s="32"/>
      <c r="K5" s="479"/>
      <c r="L5" s="35"/>
      <c r="O5" s="32"/>
      <c r="P5" s="479"/>
      <c r="R5" s="35"/>
      <c r="S5" s="35"/>
      <c r="T5" s="35"/>
      <c r="U5" s="35"/>
      <c r="Y5" s="32"/>
    </row>
    <row r="6" spans="1:27" ht="15" customHeight="1">
      <c r="A6" s="480" t="s">
        <v>739</v>
      </c>
      <c r="B6" s="481"/>
      <c r="C6" s="481"/>
      <c r="D6" s="692" t="s">
        <v>404</v>
      </c>
      <c r="E6" s="693"/>
      <c r="F6" s="694"/>
      <c r="G6" s="482"/>
      <c r="H6" s="656" t="s">
        <v>405</v>
      </c>
      <c r="I6" s="650"/>
      <c r="J6" s="650"/>
      <c r="K6" s="648"/>
      <c r="L6" s="657" t="s">
        <v>404</v>
      </c>
      <c r="M6" s="658"/>
      <c r="N6" s="659"/>
      <c r="O6" s="483"/>
      <c r="P6" s="647" t="s">
        <v>406</v>
      </c>
      <c r="Q6" s="648"/>
      <c r="R6" s="649" t="s">
        <v>404</v>
      </c>
      <c r="S6" s="650"/>
      <c r="T6" s="648"/>
    </row>
    <row r="7" spans="1:27" ht="52.5" customHeight="1">
      <c r="A7" s="484" t="s">
        <v>0</v>
      </c>
      <c r="B7" s="485" t="s">
        <v>1</v>
      </c>
      <c r="C7" s="486" t="s">
        <v>2</v>
      </c>
      <c r="D7" s="487" t="s">
        <v>400</v>
      </c>
      <c r="E7" s="487" t="s">
        <v>401</v>
      </c>
      <c r="F7" s="487" t="s">
        <v>402</v>
      </c>
      <c r="G7" s="488"/>
      <c r="H7" s="46" t="s">
        <v>408</v>
      </c>
      <c r="I7" s="47" t="s">
        <v>414</v>
      </c>
      <c r="J7" s="46" t="s">
        <v>407</v>
      </c>
      <c r="K7" s="47" t="s">
        <v>409</v>
      </c>
      <c r="L7" s="46" t="s">
        <v>400</v>
      </c>
      <c r="M7" s="46" t="s">
        <v>401</v>
      </c>
      <c r="N7" s="46" t="s">
        <v>402</v>
      </c>
      <c r="O7" s="489"/>
      <c r="P7" s="48" t="s">
        <v>0</v>
      </c>
      <c r="Q7" s="49" t="s">
        <v>411</v>
      </c>
      <c r="R7" s="50" t="s">
        <v>400</v>
      </c>
      <c r="S7" s="50" t="s">
        <v>401</v>
      </c>
      <c r="T7" s="50" t="s">
        <v>402</v>
      </c>
    </row>
    <row r="8" spans="1:27" ht="15">
      <c r="A8" s="434" t="s">
        <v>3</v>
      </c>
      <c r="B8" s="490" t="s">
        <v>79</v>
      </c>
      <c r="C8" s="491" t="s">
        <v>4</v>
      </c>
      <c r="D8" s="149"/>
      <c r="E8" s="149"/>
      <c r="F8" s="149"/>
      <c r="G8" s="492"/>
      <c r="H8" s="434" t="s">
        <v>3</v>
      </c>
      <c r="I8" s="669" t="s">
        <v>137</v>
      </c>
      <c r="J8" s="439" t="s">
        <v>4</v>
      </c>
      <c r="K8" s="445" t="s">
        <v>79</v>
      </c>
      <c r="L8" s="464" t="str">
        <f>IF(ISNUMBER(D8),D8,"")</f>
        <v/>
      </c>
      <c r="M8" s="464" t="str">
        <f t="shared" ref="M8:N10" si="0">IF(ISNUMBER(E8),E8,"")</f>
        <v/>
      </c>
      <c r="N8" s="464" t="str">
        <f t="shared" si="0"/>
        <v/>
      </c>
      <c r="O8" s="494"/>
      <c r="P8" s="495" t="s">
        <v>324</v>
      </c>
      <c r="Q8" s="496" t="s">
        <v>325</v>
      </c>
      <c r="R8" s="515" t="str">
        <f>L73</f>
        <v/>
      </c>
      <c r="S8" s="515" t="str">
        <f>M73</f>
        <v/>
      </c>
      <c r="T8" s="515">
        <f>N73</f>
        <v>3</v>
      </c>
    </row>
    <row r="9" spans="1:27" ht="15">
      <c r="A9" s="442"/>
      <c r="B9" s="490" t="s">
        <v>139</v>
      </c>
      <c r="C9" s="491" t="s">
        <v>138</v>
      </c>
      <c r="D9" s="149"/>
      <c r="E9" s="149"/>
      <c r="F9" s="149"/>
      <c r="G9" s="492"/>
      <c r="H9" s="442"/>
      <c r="I9" s="676"/>
      <c r="J9" s="439" t="s">
        <v>138</v>
      </c>
      <c r="K9" s="445" t="s">
        <v>139</v>
      </c>
      <c r="L9" s="464" t="str">
        <f t="shared" ref="L9:L10" si="1">IF(ISNUMBER(D9),D9,"")</f>
        <v/>
      </c>
      <c r="M9" s="464" t="str">
        <f t="shared" si="0"/>
        <v/>
      </c>
      <c r="N9" s="464" t="str">
        <f t="shared" si="0"/>
        <v/>
      </c>
      <c r="O9" s="494"/>
      <c r="P9" s="495" t="s">
        <v>326</v>
      </c>
      <c r="Q9" s="496" t="s">
        <v>327</v>
      </c>
      <c r="R9" s="515" t="str">
        <f>L75</f>
        <v/>
      </c>
      <c r="S9" s="515" t="str">
        <f>M75</f>
        <v/>
      </c>
      <c r="T9" s="515" t="str">
        <f>N75</f>
        <v/>
      </c>
    </row>
    <row r="10" spans="1:27" ht="15">
      <c r="A10" s="443"/>
      <c r="B10" s="490" t="s">
        <v>80</v>
      </c>
      <c r="C10" s="491" t="s">
        <v>81</v>
      </c>
      <c r="D10" s="149"/>
      <c r="E10" s="149"/>
      <c r="F10" s="149"/>
      <c r="G10" s="492"/>
      <c r="H10" s="443"/>
      <c r="I10" s="670"/>
      <c r="J10" s="439" t="s">
        <v>81</v>
      </c>
      <c r="K10" s="445" t="s">
        <v>80</v>
      </c>
      <c r="L10" s="464" t="str">
        <f t="shared" si="1"/>
        <v/>
      </c>
      <c r="M10" s="464" t="str">
        <f t="shared" si="0"/>
        <v/>
      </c>
      <c r="N10" s="464" t="str">
        <f t="shared" si="0"/>
        <v/>
      </c>
      <c r="O10" s="494"/>
      <c r="P10" s="495" t="s">
        <v>328</v>
      </c>
      <c r="Q10" s="496" t="s">
        <v>130</v>
      </c>
      <c r="R10" s="515" t="str">
        <f>L74</f>
        <v/>
      </c>
      <c r="S10" s="515" t="str">
        <f>M74</f>
        <v/>
      </c>
      <c r="T10" s="515">
        <f>N74</f>
        <v>13.190999999999999</v>
      </c>
    </row>
    <row r="11" spans="1:27" ht="15">
      <c r="A11" s="444" t="s">
        <v>5</v>
      </c>
      <c r="B11" s="490" t="s">
        <v>82</v>
      </c>
      <c r="C11" s="491" t="s">
        <v>7</v>
      </c>
      <c r="D11" s="149"/>
      <c r="E11" s="149"/>
      <c r="F11" s="149">
        <v>20.324999999999999</v>
      </c>
      <c r="G11" s="492"/>
      <c r="H11" s="444" t="s">
        <v>5</v>
      </c>
      <c r="I11" s="445" t="s">
        <v>6</v>
      </c>
      <c r="J11" s="439" t="s">
        <v>7</v>
      </c>
      <c r="K11" s="445" t="s">
        <v>82</v>
      </c>
      <c r="L11" s="464" t="str">
        <f>IF(OR(ISNUMBER(D11),ISNUMBER(D88)),SUM(D11,D88),"")</f>
        <v/>
      </c>
      <c r="M11" s="464" t="str">
        <f>IF(OR(ISNUMBER(E11),ISNUMBER(E88)),SUM(E11,E88),"")</f>
        <v/>
      </c>
      <c r="N11" s="464">
        <f>IF(OR(ISNUMBER(F11),ISNUMBER(F88)),SUM(F11,F88),"")</f>
        <v>20.324999999999999</v>
      </c>
      <c r="O11" s="494"/>
      <c r="P11" s="495" t="s">
        <v>329</v>
      </c>
      <c r="Q11" s="496" t="s">
        <v>330</v>
      </c>
      <c r="R11" s="516" t="str">
        <f>L44</f>
        <v/>
      </c>
      <c r="S11" s="516" t="str">
        <f>M44</f>
        <v/>
      </c>
      <c r="T11" s="516" t="str">
        <f>N44</f>
        <v/>
      </c>
    </row>
    <row r="12" spans="1:27" ht="15">
      <c r="A12" s="443" t="s">
        <v>8</v>
      </c>
      <c r="B12" s="490" t="s">
        <v>83</v>
      </c>
      <c r="C12" s="491" t="s">
        <v>9</v>
      </c>
      <c r="D12" s="149"/>
      <c r="E12" s="149"/>
      <c r="F12" s="149">
        <v>0.6</v>
      </c>
      <c r="G12" s="492"/>
      <c r="H12" s="444" t="s">
        <v>8</v>
      </c>
      <c r="I12" s="445" t="s">
        <v>140</v>
      </c>
      <c r="J12" s="439" t="s">
        <v>9</v>
      </c>
      <c r="K12" s="445" t="s">
        <v>83</v>
      </c>
      <c r="L12" s="464" t="str">
        <f t="shared" ref="L12" si="2">IF(ISNUMBER(D12),D12,"")</f>
        <v/>
      </c>
      <c r="M12" s="464" t="str">
        <f t="shared" ref="M12" si="3">IF(ISNUMBER(E12),E12,"")</f>
        <v/>
      </c>
      <c r="N12" s="464">
        <f t="shared" ref="N12" si="4">IF(ISNUMBER(F12),F12,"")</f>
        <v>0.6</v>
      </c>
      <c r="O12" s="494"/>
      <c r="P12" s="495" t="s">
        <v>331</v>
      </c>
      <c r="Q12" s="496" t="s">
        <v>332</v>
      </c>
      <c r="R12" s="516" t="str">
        <f>L46</f>
        <v/>
      </c>
      <c r="S12" s="516" t="str">
        <f>M46</f>
        <v/>
      </c>
      <c r="T12" s="516" t="str">
        <f>N46</f>
        <v/>
      </c>
    </row>
    <row r="13" spans="1:27" ht="15">
      <c r="A13" s="434" t="s">
        <v>10</v>
      </c>
      <c r="B13" s="490" t="s">
        <v>84</v>
      </c>
      <c r="C13" s="491" t="s">
        <v>12</v>
      </c>
      <c r="D13" s="149"/>
      <c r="E13" s="149"/>
      <c r="F13" s="149"/>
      <c r="G13" s="492"/>
      <c r="H13" s="434" t="s">
        <v>10</v>
      </c>
      <c r="I13" s="669" t="s">
        <v>11</v>
      </c>
      <c r="J13" s="439" t="s">
        <v>12</v>
      </c>
      <c r="K13" s="445" t="s">
        <v>84</v>
      </c>
      <c r="L13" s="464" t="str">
        <f t="shared" ref="L13:L27" si="5">IF(ISNUMBER(D13),D13,"")</f>
        <v/>
      </c>
      <c r="M13" s="464" t="str">
        <f t="shared" ref="M13:M27" si="6">IF(ISNUMBER(E13),E13,"")</f>
        <v/>
      </c>
      <c r="N13" s="464" t="str">
        <f t="shared" ref="N13:N27" si="7">IF(ISNUMBER(F13),F13,"")</f>
        <v/>
      </c>
      <c r="O13" s="494"/>
      <c r="P13" s="495" t="s">
        <v>333</v>
      </c>
      <c r="Q13" s="496" t="s">
        <v>334</v>
      </c>
      <c r="R13" s="516" t="str">
        <f>L43</f>
        <v/>
      </c>
      <c r="S13" s="516" t="str">
        <f>M43</f>
        <v/>
      </c>
      <c r="T13" s="516">
        <f>N43</f>
        <v>21.631</v>
      </c>
    </row>
    <row r="14" spans="1:27" ht="15">
      <c r="A14" s="442"/>
      <c r="B14" s="490" t="s">
        <v>85</v>
      </c>
      <c r="C14" s="491" t="s">
        <v>13</v>
      </c>
      <c r="D14" s="149"/>
      <c r="E14" s="149"/>
      <c r="F14" s="149"/>
      <c r="G14" s="492"/>
      <c r="H14" s="442"/>
      <c r="I14" s="676"/>
      <c r="J14" s="439" t="s">
        <v>13</v>
      </c>
      <c r="K14" s="445" t="s">
        <v>85</v>
      </c>
      <c r="L14" s="464" t="str">
        <f t="shared" si="5"/>
        <v/>
      </c>
      <c r="M14" s="464" t="str">
        <f t="shared" si="6"/>
        <v/>
      </c>
      <c r="N14" s="464" t="str">
        <f t="shared" si="7"/>
        <v/>
      </c>
      <c r="O14" s="494"/>
      <c r="P14" s="495" t="s">
        <v>335</v>
      </c>
      <c r="Q14" s="496" t="s">
        <v>336</v>
      </c>
      <c r="R14" s="516" t="str">
        <f>L9</f>
        <v/>
      </c>
      <c r="S14" s="516" t="str">
        <f>M9</f>
        <v/>
      </c>
      <c r="T14" s="516" t="str">
        <f>N9</f>
        <v/>
      </c>
    </row>
    <row r="15" spans="1:27" ht="15">
      <c r="A15" s="442"/>
      <c r="B15" s="490" t="s">
        <v>86</v>
      </c>
      <c r="C15" s="491" t="s">
        <v>14</v>
      </c>
      <c r="D15" s="149"/>
      <c r="E15" s="149"/>
      <c r="F15" s="149">
        <v>1.55E-2</v>
      </c>
      <c r="G15" s="492"/>
      <c r="H15" s="442"/>
      <c r="I15" s="676"/>
      <c r="J15" s="439" t="s">
        <v>14</v>
      </c>
      <c r="K15" s="445" t="s">
        <v>86</v>
      </c>
      <c r="L15" s="464" t="str">
        <f t="shared" si="5"/>
        <v/>
      </c>
      <c r="M15" s="464" t="str">
        <f t="shared" si="6"/>
        <v/>
      </c>
      <c r="N15" s="464">
        <f t="shared" si="7"/>
        <v>1.55E-2</v>
      </c>
      <c r="O15" s="494"/>
      <c r="P15" s="495" t="s">
        <v>337</v>
      </c>
      <c r="Q15" s="496" t="s">
        <v>322</v>
      </c>
      <c r="R15" s="516" t="str">
        <f t="shared" ref="R15:T16" si="8">L47</f>
        <v/>
      </c>
      <c r="S15" s="516" t="str">
        <f t="shared" si="8"/>
        <v/>
      </c>
      <c r="T15" s="516" t="str">
        <f t="shared" si="8"/>
        <v/>
      </c>
    </row>
    <row r="16" spans="1:27" ht="15">
      <c r="A16" s="442"/>
      <c r="B16" s="490" t="s">
        <v>87</v>
      </c>
      <c r="C16" s="491" t="s">
        <v>15</v>
      </c>
      <c r="D16" s="149"/>
      <c r="E16" s="149"/>
      <c r="F16" s="149"/>
      <c r="G16" s="492"/>
      <c r="H16" s="442"/>
      <c r="I16" s="676"/>
      <c r="J16" s="439" t="s">
        <v>15</v>
      </c>
      <c r="K16" s="445" t="s">
        <v>87</v>
      </c>
      <c r="L16" s="464" t="str">
        <f t="shared" si="5"/>
        <v/>
      </c>
      <c r="M16" s="464" t="str">
        <f t="shared" si="6"/>
        <v/>
      </c>
      <c r="N16" s="464" t="str">
        <f t="shared" si="7"/>
        <v/>
      </c>
      <c r="O16" s="494"/>
      <c r="P16" s="495" t="s">
        <v>338</v>
      </c>
      <c r="Q16" s="496" t="s">
        <v>339</v>
      </c>
      <c r="R16" s="516" t="str">
        <f t="shared" si="8"/>
        <v/>
      </c>
      <c r="S16" s="516" t="str">
        <f t="shared" si="8"/>
        <v/>
      </c>
      <c r="T16" s="516">
        <f t="shared" si="8"/>
        <v>49.63</v>
      </c>
    </row>
    <row r="17" spans="1:20" ht="15">
      <c r="A17" s="442"/>
      <c r="B17" s="490" t="s">
        <v>88</v>
      </c>
      <c r="C17" s="491" t="s">
        <v>16</v>
      </c>
      <c r="D17" s="149"/>
      <c r="E17" s="149"/>
      <c r="F17" s="149"/>
      <c r="G17" s="492"/>
      <c r="H17" s="442"/>
      <c r="I17" s="676"/>
      <c r="J17" s="439" t="s">
        <v>16</v>
      </c>
      <c r="K17" s="445" t="s">
        <v>88</v>
      </c>
      <c r="L17" s="464" t="str">
        <f t="shared" si="5"/>
        <v/>
      </c>
      <c r="M17" s="464" t="str">
        <f t="shared" si="6"/>
        <v/>
      </c>
      <c r="N17" s="464" t="str">
        <f t="shared" si="7"/>
        <v/>
      </c>
      <c r="O17" s="494"/>
      <c r="P17" s="495" t="s">
        <v>340</v>
      </c>
      <c r="Q17" s="496" t="s">
        <v>341</v>
      </c>
      <c r="R17" s="516" t="str">
        <f>L54</f>
        <v/>
      </c>
      <c r="S17" s="516" t="str">
        <f>M54</f>
        <v/>
      </c>
      <c r="T17" s="516">
        <f>N54</f>
        <v>0</v>
      </c>
    </row>
    <row r="18" spans="1:20" ht="15">
      <c r="A18" s="442"/>
      <c r="B18" s="490" t="s">
        <v>89</v>
      </c>
      <c r="C18" s="491" t="s">
        <v>17</v>
      </c>
      <c r="D18" s="149"/>
      <c r="E18" s="149"/>
      <c r="F18" s="149">
        <v>2.4020000000000001</v>
      </c>
      <c r="G18" s="492"/>
      <c r="H18" s="442"/>
      <c r="I18" s="676"/>
      <c r="J18" s="439" t="s">
        <v>17</v>
      </c>
      <c r="K18" s="445" t="s">
        <v>89</v>
      </c>
      <c r="L18" s="464" t="str">
        <f t="shared" si="5"/>
        <v/>
      </c>
      <c r="M18" s="464" t="str">
        <f t="shared" si="6"/>
        <v/>
      </c>
      <c r="N18" s="464">
        <f t="shared" si="7"/>
        <v>2.4020000000000001</v>
      </c>
      <c r="O18" s="494"/>
      <c r="P18" s="495" t="s">
        <v>342</v>
      </c>
      <c r="Q18" s="496" t="s">
        <v>343</v>
      </c>
      <c r="R18" s="516" t="str">
        <f>L49</f>
        <v/>
      </c>
      <c r="S18" s="516" t="str">
        <f>M49</f>
        <v/>
      </c>
      <c r="T18" s="516">
        <f>N49</f>
        <v>140</v>
      </c>
    </row>
    <row r="19" spans="1:20" ht="15">
      <c r="A19" s="442"/>
      <c r="B19" s="490" t="s">
        <v>90</v>
      </c>
      <c r="C19" s="491" t="s">
        <v>18</v>
      </c>
      <c r="D19" s="149"/>
      <c r="E19" s="149"/>
      <c r="F19" s="149"/>
      <c r="G19" s="492"/>
      <c r="H19" s="442"/>
      <c r="I19" s="676"/>
      <c r="J19" s="439" t="s">
        <v>18</v>
      </c>
      <c r="K19" s="445" t="s">
        <v>90</v>
      </c>
      <c r="L19" s="464" t="str">
        <f t="shared" si="5"/>
        <v/>
      </c>
      <c r="M19" s="464" t="str">
        <f t="shared" si="6"/>
        <v/>
      </c>
      <c r="N19" s="464" t="str">
        <f t="shared" si="7"/>
        <v/>
      </c>
      <c r="O19" s="494"/>
      <c r="P19" s="495" t="s">
        <v>344</v>
      </c>
      <c r="Q19" s="496" t="s">
        <v>345</v>
      </c>
      <c r="R19" s="516" t="str">
        <f t="shared" ref="R19:T20" si="9">L38</f>
        <v/>
      </c>
      <c r="S19" s="516" t="str">
        <f t="shared" si="9"/>
        <v/>
      </c>
      <c r="T19" s="516" t="str">
        <f t="shared" si="9"/>
        <v/>
      </c>
    </row>
    <row r="20" spans="1:20" ht="15">
      <c r="A20" s="442"/>
      <c r="B20" s="490" t="s">
        <v>141</v>
      </c>
      <c r="C20" s="491" t="s">
        <v>19</v>
      </c>
      <c r="D20" s="149"/>
      <c r="E20" s="149"/>
      <c r="F20" s="149"/>
      <c r="G20" s="492"/>
      <c r="H20" s="442"/>
      <c r="I20" s="676"/>
      <c r="J20" s="439" t="s">
        <v>19</v>
      </c>
      <c r="K20" s="445" t="s">
        <v>141</v>
      </c>
      <c r="L20" s="464" t="str">
        <f t="shared" si="5"/>
        <v/>
      </c>
      <c r="M20" s="464" t="str">
        <f t="shared" si="6"/>
        <v/>
      </c>
      <c r="N20" s="464" t="str">
        <f t="shared" si="7"/>
        <v/>
      </c>
      <c r="O20" s="494"/>
      <c r="P20" s="495" t="s">
        <v>346</v>
      </c>
      <c r="Q20" s="496" t="s">
        <v>347</v>
      </c>
      <c r="R20" s="516" t="str">
        <f t="shared" si="9"/>
        <v/>
      </c>
      <c r="S20" s="516" t="str">
        <f t="shared" si="9"/>
        <v/>
      </c>
      <c r="T20" s="516">
        <f t="shared" si="9"/>
        <v>0.04</v>
      </c>
    </row>
    <row r="21" spans="1:20" ht="15">
      <c r="A21" s="442"/>
      <c r="B21" s="490" t="s">
        <v>143</v>
      </c>
      <c r="C21" s="491" t="s">
        <v>142</v>
      </c>
      <c r="D21" s="149"/>
      <c r="E21" s="149"/>
      <c r="F21" s="149"/>
      <c r="G21" s="492"/>
      <c r="H21" s="442"/>
      <c r="I21" s="676"/>
      <c r="J21" s="439" t="s">
        <v>142</v>
      </c>
      <c r="K21" s="445" t="s">
        <v>143</v>
      </c>
      <c r="L21" s="464" t="str">
        <f t="shared" si="5"/>
        <v/>
      </c>
      <c r="M21" s="464" t="str">
        <f t="shared" si="6"/>
        <v/>
      </c>
      <c r="N21" s="464" t="str">
        <f t="shared" si="7"/>
        <v/>
      </c>
      <c r="O21" s="494"/>
      <c r="P21" s="495" t="s">
        <v>348</v>
      </c>
      <c r="Q21" s="496" t="s">
        <v>349</v>
      </c>
      <c r="R21" s="516" t="str">
        <f>L76</f>
        <v/>
      </c>
      <c r="S21" s="516" t="str">
        <f>M76</f>
        <v/>
      </c>
      <c r="T21" s="516">
        <f>N76</f>
        <v>6.1559999999999997</v>
      </c>
    </row>
    <row r="22" spans="1:20" ht="15">
      <c r="A22" s="442"/>
      <c r="B22" s="490" t="s">
        <v>91</v>
      </c>
      <c r="C22" s="491" t="s">
        <v>20</v>
      </c>
      <c r="D22" s="149"/>
      <c r="E22" s="149"/>
      <c r="F22" s="149"/>
      <c r="G22" s="492"/>
      <c r="H22" s="442"/>
      <c r="I22" s="676"/>
      <c r="J22" s="439" t="s">
        <v>20</v>
      </c>
      <c r="K22" s="445" t="s">
        <v>91</v>
      </c>
      <c r="L22" s="464" t="str">
        <f t="shared" si="5"/>
        <v/>
      </c>
      <c r="M22" s="464" t="str">
        <f t="shared" si="6"/>
        <v/>
      </c>
      <c r="N22" s="464" t="str">
        <f t="shared" si="7"/>
        <v/>
      </c>
      <c r="O22" s="494"/>
      <c r="P22" s="495" t="s">
        <v>350</v>
      </c>
      <c r="Q22" s="496" t="s">
        <v>351</v>
      </c>
      <c r="R22" s="516" t="str">
        <f>IF(OR(ISNUMBER(L34),ISNUMBER(L35),ISNUMBER(L37),ISNUMBER(L79)),SUM(L34:L35,L37,L79),"")</f>
        <v/>
      </c>
      <c r="S22" s="516" t="str">
        <f>IF(OR(ISNUMBER(M34),ISNUMBER(M35),ISNUMBER(M37),ISNUMBER(M79)),SUM(M34:M35,M37,M79),"")</f>
        <v/>
      </c>
      <c r="T22" s="516">
        <f>IF(OR(ISNUMBER(N34),ISNUMBER(N35),ISNUMBER(N37),ISNUMBER(N79)),SUM(N34:N35,N37,N79),"")</f>
        <v>0.24</v>
      </c>
    </row>
    <row r="23" spans="1:20" ht="15">
      <c r="A23" s="442"/>
      <c r="B23" s="490" t="s">
        <v>144</v>
      </c>
      <c r="C23" s="491" t="s">
        <v>21</v>
      </c>
      <c r="D23" s="149"/>
      <c r="E23" s="149"/>
      <c r="F23" s="149"/>
      <c r="G23" s="492"/>
      <c r="H23" s="442"/>
      <c r="I23" s="676"/>
      <c r="J23" s="439" t="s">
        <v>21</v>
      </c>
      <c r="K23" s="445" t="s">
        <v>144</v>
      </c>
      <c r="L23" s="464" t="str">
        <f t="shared" si="5"/>
        <v/>
      </c>
      <c r="M23" s="464" t="str">
        <f t="shared" si="6"/>
        <v/>
      </c>
      <c r="N23" s="464" t="str">
        <f t="shared" si="7"/>
        <v/>
      </c>
      <c r="O23" s="494"/>
      <c r="P23" s="495" t="s">
        <v>352</v>
      </c>
      <c r="Q23" s="496" t="s">
        <v>353</v>
      </c>
      <c r="R23" s="516" t="str">
        <f>L77</f>
        <v/>
      </c>
      <c r="S23" s="516" t="str">
        <f>M77</f>
        <v/>
      </c>
      <c r="T23" s="516">
        <f>N77</f>
        <v>2.64</v>
      </c>
    </row>
    <row r="24" spans="1:20" ht="15">
      <c r="A24" s="442"/>
      <c r="B24" s="490" t="s">
        <v>92</v>
      </c>
      <c r="C24" s="491" t="s">
        <v>22</v>
      </c>
      <c r="D24" s="149"/>
      <c r="E24" s="149"/>
      <c r="F24" s="149"/>
      <c r="G24" s="492"/>
      <c r="H24" s="442"/>
      <c r="I24" s="676"/>
      <c r="J24" s="439" t="s">
        <v>22</v>
      </c>
      <c r="K24" s="445" t="s">
        <v>92</v>
      </c>
      <c r="L24" s="464" t="str">
        <f t="shared" si="5"/>
        <v/>
      </c>
      <c r="M24" s="464" t="str">
        <f t="shared" si="6"/>
        <v/>
      </c>
      <c r="N24" s="464" t="str">
        <f t="shared" si="7"/>
        <v/>
      </c>
      <c r="O24" s="494"/>
      <c r="P24" s="495" t="s">
        <v>354</v>
      </c>
      <c r="Q24" s="496" t="s">
        <v>355</v>
      </c>
      <c r="R24" s="516" t="str">
        <f>L8</f>
        <v/>
      </c>
      <c r="S24" s="516" t="str">
        <f>M8</f>
        <v/>
      </c>
      <c r="T24" s="516" t="str">
        <f>N8</f>
        <v/>
      </c>
    </row>
    <row r="25" spans="1:20" ht="15">
      <c r="A25" s="442"/>
      <c r="B25" s="490" t="s">
        <v>93</v>
      </c>
      <c r="C25" s="491" t="s">
        <v>23</v>
      </c>
      <c r="D25" s="149"/>
      <c r="E25" s="149"/>
      <c r="F25" s="149">
        <v>158.971</v>
      </c>
      <c r="G25" s="492"/>
      <c r="H25" s="442"/>
      <c r="I25" s="676"/>
      <c r="J25" s="439" t="s">
        <v>23</v>
      </c>
      <c r="K25" s="445" t="s">
        <v>93</v>
      </c>
      <c r="L25" s="464" t="str">
        <f t="shared" si="5"/>
        <v/>
      </c>
      <c r="M25" s="464" t="str">
        <f t="shared" si="6"/>
        <v/>
      </c>
      <c r="N25" s="464">
        <f t="shared" si="7"/>
        <v>158.971</v>
      </c>
      <c r="O25" s="494"/>
      <c r="P25" s="495" t="s">
        <v>356</v>
      </c>
      <c r="Q25" s="496" t="s">
        <v>357</v>
      </c>
      <c r="R25" s="516" t="str">
        <f>IF(OR(ISNUMBER(L67),ISNUMBER(L68),ISNUMBER(L70),ISNUMBER(L72)),SUM(L67:L68,L70,L72),"")</f>
        <v/>
      </c>
      <c r="S25" s="516" t="str">
        <f>IF(OR(ISNUMBER(M67),ISNUMBER(M68),ISNUMBER(M70),ISNUMBER(M72)),SUM(M67:M68,M70,M72),"")</f>
        <v/>
      </c>
      <c r="T25" s="516" t="str">
        <f>IF(OR(ISNUMBER(N67),ISNUMBER(N68),ISNUMBER(N70),ISNUMBER(N72)),SUM(N67:N68,N70,N72),"")</f>
        <v/>
      </c>
    </row>
    <row r="26" spans="1:20" ht="15" customHeight="1">
      <c r="A26" s="442"/>
      <c r="B26" s="490" t="s">
        <v>94</v>
      </c>
      <c r="C26" s="491" t="s">
        <v>24</v>
      </c>
      <c r="D26" s="149"/>
      <c r="E26" s="149"/>
      <c r="F26" s="149">
        <v>47623</v>
      </c>
      <c r="G26" s="492"/>
      <c r="H26" s="442"/>
      <c r="I26" s="676"/>
      <c r="J26" s="439" t="s">
        <v>24</v>
      </c>
      <c r="K26" s="445" t="s">
        <v>94</v>
      </c>
      <c r="L26" s="464" t="str">
        <f t="shared" si="5"/>
        <v/>
      </c>
      <c r="M26" s="464" t="str">
        <f t="shared" si="6"/>
        <v/>
      </c>
      <c r="N26" s="464">
        <f t="shared" si="7"/>
        <v>47623</v>
      </c>
      <c r="O26" s="494"/>
      <c r="P26" s="66"/>
      <c r="Q26" s="67" t="s">
        <v>412</v>
      </c>
      <c r="R26" s="138"/>
      <c r="S26" s="138"/>
      <c r="T26" s="139"/>
    </row>
    <row r="27" spans="1:20" ht="15">
      <c r="A27" s="442"/>
      <c r="B27" s="490" t="s">
        <v>145</v>
      </c>
      <c r="C27" s="491" t="s">
        <v>25</v>
      </c>
      <c r="D27" s="149"/>
      <c r="E27" s="149"/>
      <c r="F27" s="149"/>
      <c r="G27" s="492"/>
      <c r="H27" s="442"/>
      <c r="I27" s="676"/>
      <c r="J27" s="439" t="s">
        <v>25</v>
      </c>
      <c r="K27" s="445" t="s">
        <v>145</v>
      </c>
      <c r="L27" s="464" t="str">
        <f t="shared" si="5"/>
        <v/>
      </c>
      <c r="M27" s="464" t="str">
        <f t="shared" si="6"/>
        <v/>
      </c>
      <c r="N27" s="464" t="str">
        <f t="shared" si="7"/>
        <v/>
      </c>
      <c r="O27" s="494"/>
      <c r="P27" s="495" t="s">
        <v>358</v>
      </c>
      <c r="Q27" s="502" t="s">
        <v>84</v>
      </c>
      <c r="R27" s="515" t="str">
        <f>L13</f>
        <v/>
      </c>
      <c r="S27" s="515" t="str">
        <f>M13</f>
        <v/>
      </c>
      <c r="T27" s="515" t="str">
        <f>N13</f>
        <v/>
      </c>
    </row>
    <row r="28" spans="1:20" ht="15">
      <c r="A28" s="442"/>
      <c r="B28" s="490" t="s">
        <v>147</v>
      </c>
      <c r="C28" s="491" t="s">
        <v>146</v>
      </c>
      <c r="D28" s="149"/>
      <c r="E28" s="149"/>
      <c r="F28" s="149"/>
      <c r="G28" s="492"/>
      <c r="H28" s="442"/>
      <c r="I28" s="676"/>
      <c r="J28" s="439" t="s">
        <v>146</v>
      </c>
      <c r="K28" s="445" t="s">
        <v>147</v>
      </c>
      <c r="L28" s="464" t="str">
        <f t="shared" ref="L28:L49" si="10">IF(ISNUMBER(D28),D28,"")</f>
        <v/>
      </c>
      <c r="M28" s="464" t="str">
        <f t="shared" ref="M28:M49" si="11">IF(ISNUMBER(E28),E28,"")</f>
        <v/>
      </c>
      <c r="N28" s="464" t="str">
        <f t="shared" ref="N28:N49" si="12">IF(ISNUMBER(F28),F28,"")</f>
        <v/>
      </c>
      <c r="O28" s="494"/>
      <c r="P28" s="495" t="s">
        <v>359</v>
      </c>
      <c r="Q28" s="502" t="s">
        <v>90</v>
      </c>
      <c r="R28" s="515" t="str">
        <f>L19</f>
        <v/>
      </c>
      <c r="S28" s="515" t="str">
        <f>M19</f>
        <v/>
      </c>
      <c r="T28" s="515" t="str">
        <f>N19</f>
        <v/>
      </c>
    </row>
    <row r="29" spans="1:20" ht="15">
      <c r="A29" s="442"/>
      <c r="B29" s="490" t="s">
        <v>149</v>
      </c>
      <c r="C29" s="491" t="s">
        <v>148</v>
      </c>
      <c r="D29" s="149"/>
      <c r="E29" s="149"/>
      <c r="F29" s="149"/>
      <c r="G29" s="492"/>
      <c r="H29" s="442"/>
      <c r="I29" s="676"/>
      <c r="J29" s="439" t="s">
        <v>148</v>
      </c>
      <c r="K29" s="445" t="s">
        <v>149</v>
      </c>
      <c r="L29" s="464" t="str">
        <f t="shared" si="10"/>
        <v/>
      </c>
      <c r="M29" s="464" t="str">
        <f t="shared" si="11"/>
        <v/>
      </c>
      <c r="N29" s="464" t="str">
        <f t="shared" si="12"/>
        <v/>
      </c>
      <c r="O29" s="494"/>
      <c r="P29" s="495" t="s">
        <v>360</v>
      </c>
      <c r="Q29" s="502" t="s">
        <v>361</v>
      </c>
      <c r="R29" s="515" t="str">
        <f>L17</f>
        <v/>
      </c>
      <c r="S29" s="515" t="str">
        <f>M17</f>
        <v/>
      </c>
      <c r="T29" s="515" t="str">
        <f>N17</f>
        <v/>
      </c>
    </row>
    <row r="30" spans="1:20" ht="15">
      <c r="A30" s="442"/>
      <c r="B30" s="490" t="s">
        <v>150</v>
      </c>
      <c r="C30" s="491" t="s">
        <v>26</v>
      </c>
      <c r="D30" s="149"/>
      <c r="E30" s="149"/>
      <c r="F30" s="149"/>
      <c r="G30" s="492"/>
      <c r="H30" s="442"/>
      <c r="I30" s="676"/>
      <c r="J30" s="439" t="s">
        <v>26</v>
      </c>
      <c r="K30" s="445" t="s">
        <v>150</v>
      </c>
      <c r="L30" s="464" t="str">
        <f t="shared" si="10"/>
        <v/>
      </c>
      <c r="M30" s="464" t="str">
        <f t="shared" si="11"/>
        <v/>
      </c>
      <c r="N30" s="464" t="str">
        <f t="shared" si="12"/>
        <v/>
      </c>
      <c r="O30" s="494"/>
      <c r="P30" s="495" t="s">
        <v>362</v>
      </c>
      <c r="Q30" s="502" t="s">
        <v>91</v>
      </c>
      <c r="R30" s="515" t="str">
        <f>L22</f>
        <v/>
      </c>
      <c r="S30" s="515" t="str">
        <f>M22</f>
        <v/>
      </c>
      <c r="T30" s="515" t="str">
        <f>N22</f>
        <v/>
      </c>
    </row>
    <row r="31" spans="1:20" ht="15">
      <c r="A31" s="442"/>
      <c r="B31" s="490" t="s">
        <v>482</v>
      </c>
      <c r="C31" s="491" t="s">
        <v>27</v>
      </c>
      <c r="D31" s="149"/>
      <c r="E31" s="149"/>
      <c r="F31" s="149">
        <v>1645.2750000000001</v>
      </c>
      <c r="G31" s="492"/>
      <c r="H31" s="442"/>
      <c r="I31" s="676"/>
      <c r="J31" s="439" t="s">
        <v>27</v>
      </c>
      <c r="K31" s="445" t="s">
        <v>95</v>
      </c>
      <c r="L31" s="464" t="str">
        <f t="shared" si="10"/>
        <v/>
      </c>
      <c r="M31" s="464" t="str">
        <f t="shared" si="11"/>
        <v/>
      </c>
      <c r="N31" s="464">
        <f t="shared" si="12"/>
        <v>1645.2750000000001</v>
      </c>
      <c r="O31" s="494"/>
      <c r="P31" s="495" t="s">
        <v>363</v>
      </c>
      <c r="Q31" s="502" t="s">
        <v>94</v>
      </c>
      <c r="R31" s="515" t="str">
        <f>L26</f>
        <v/>
      </c>
      <c r="S31" s="515" t="str">
        <f>M26</f>
        <v/>
      </c>
      <c r="T31" s="515">
        <f>N26</f>
        <v>47623</v>
      </c>
    </row>
    <row r="32" spans="1:20" ht="15">
      <c r="A32" s="442"/>
      <c r="B32" s="490" t="s">
        <v>96</v>
      </c>
      <c r="C32" s="491" t="s">
        <v>28</v>
      </c>
      <c r="D32" s="149"/>
      <c r="E32" s="149"/>
      <c r="F32" s="149"/>
      <c r="G32" s="492"/>
      <c r="H32" s="442"/>
      <c r="I32" s="676"/>
      <c r="J32" s="439" t="s">
        <v>28</v>
      </c>
      <c r="K32" s="445" t="s">
        <v>96</v>
      </c>
      <c r="L32" s="464" t="str">
        <f t="shared" si="10"/>
        <v/>
      </c>
      <c r="M32" s="464" t="str">
        <f t="shared" si="11"/>
        <v/>
      </c>
      <c r="N32" s="464" t="str">
        <f t="shared" si="12"/>
        <v/>
      </c>
      <c r="O32" s="494"/>
      <c r="P32" s="495" t="s">
        <v>364</v>
      </c>
      <c r="Q32" s="502" t="s">
        <v>87</v>
      </c>
      <c r="R32" s="515" t="str">
        <f>L16</f>
        <v/>
      </c>
      <c r="S32" s="515" t="str">
        <f>M16</f>
        <v/>
      </c>
      <c r="T32" s="515" t="str">
        <f>N16</f>
        <v/>
      </c>
    </row>
    <row r="33" spans="1:20" ht="15">
      <c r="A33" s="442"/>
      <c r="B33" s="490" t="s">
        <v>97</v>
      </c>
      <c r="C33" s="491" t="s">
        <v>29</v>
      </c>
      <c r="D33" s="149"/>
      <c r="E33" s="149"/>
      <c r="F33" s="149"/>
      <c r="G33" s="492"/>
      <c r="H33" s="442"/>
      <c r="I33" s="676"/>
      <c r="J33" s="439" t="s">
        <v>29</v>
      </c>
      <c r="K33" s="445" t="s">
        <v>97</v>
      </c>
      <c r="L33" s="464" t="str">
        <f t="shared" si="10"/>
        <v/>
      </c>
      <c r="M33" s="464" t="str">
        <f t="shared" si="11"/>
        <v/>
      </c>
      <c r="N33" s="464" t="str">
        <f t="shared" si="12"/>
        <v/>
      </c>
      <c r="O33" s="494"/>
      <c r="P33" s="495" t="s">
        <v>365</v>
      </c>
      <c r="Q33" s="502" t="s">
        <v>145</v>
      </c>
      <c r="R33" s="515" t="str">
        <f>L27</f>
        <v/>
      </c>
      <c r="S33" s="515" t="str">
        <f>M27</f>
        <v/>
      </c>
      <c r="T33" s="515" t="str">
        <f>N27</f>
        <v/>
      </c>
    </row>
    <row r="34" spans="1:20" ht="15">
      <c r="A34" s="442"/>
      <c r="B34" s="490" t="s">
        <v>98</v>
      </c>
      <c r="C34" s="491" t="s">
        <v>99</v>
      </c>
      <c r="D34" s="149"/>
      <c r="E34" s="149"/>
      <c r="F34" s="149"/>
      <c r="G34" s="492"/>
      <c r="H34" s="442"/>
      <c r="I34" s="676"/>
      <c r="J34" s="439" t="s">
        <v>99</v>
      </c>
      <c r="K34" s="445" t="s">
        <v>98</v>
      </c>
      <c r="L34" s="464" t="str">
        <f t="shared" si="10"/>
        <v/>
      </c>
      <c r="M34" s="464" t="str">
        <f t="shared" si="11"/>
        <v/>
      </c>
      <c r="N34" s="464" t="str">
        <f t="shared" si="12"/>
        <v/>
      </c>
      <c r="O34" s="494"/>
      <c r="P34" s="495" t="s">
        <v>366</v>
      </c>
      <c r="Q34" s="502" t="s">
        <v>89</v>
      </c>
      <c r="R34" s="515" t="str">
        <f>L18</f>
        <v/>
      </c>
      <c r="S34" s="515" t="str">
        <f>M18</f>
        <v/>
      </c>
      <c r="T34" s="515">
        <f>N18</f>
        <v>2.4020000000000001</v>
      </c>
    </row>
    <row r="35" spans="1:20" ht="15">
      <c r="A35" s="442"/>
      <c r="B35" s="490" t="s">
        <v>100</v>
      </c>
      <c r="C35" s="491" t="s">
        <v>101</v>
      </c>
      <c r="D35" s="149"/>
      <c r="E35" s="149"/>
      <c r="F35" s="149"/>
      <c r="G35" s="492"/>
      <c r="H35" s="442"/>
      <c r="I35" s="676"/>
      <c r="J35" s="439" t="s">
        <v>101</v>
      </c>
      <c r="K35" s="445" t="s">
        <v>100</v>
      </c>
      <c r="L35" s="464" t="str">
        <f t="shared" si="10"/>
        <v/>
      </c>
      <c r="M35" s="464" t="str">
        <f t="shared" si="11"/>
        <v/>
      </c>
      <c r="N35" s="464" t="str">
        <f t="shared" si="12"/>
        <v/>
      </c>
      <c r="O35" s="494"/>
      <c r="P35" s="495" t="s">
        <v>367</v>
      </c>
      <c r="Q35" s="502" t="s">
        <v>141</v>
      </c>
      <c r="R35" s="515" t="str">
        <f>L20</f>
        <v/>
      </c>
      <c r="S35" s="515" t="str">
        <f>M20</f>
        <v/>
      </c>
      <c r="T35" s="515" t="str">
        <f>N20</f>
        <v/>
      </c>
    </row>
    <row r="36" spans="1:20" ht="15">
      <c r="A36" s="443"/>
      <c r="B36" s="490" t="s">
        <v>151</v>
      </c>
      <c r="C36" s="491" t="s">
        <v>30</v>
      </c>
      <c r="D36" s="149"/>
      <c r="E36" s="149"/>
      <c r="F36" s="149"/>
      <c r="G36" s="492"/>
      <c r="H36" s="443"/>
      <c r="I36" s="670"/>
      <c r="J36" s="439" t="s">
        <v>30</v>
      </c>
      <c r="K36" s="445" t="s">
        <v>151</v>
      </c>
      <c r="L36" s="464" t="str">
        <f t="shared" si="10"/>
        <v/>
      </c>
      <c r="M36" s="464" t="str">
        <f t="shared" si="11"/>
        <v/>
      </c>
      <c r="N36" s="464" t="str">
        <f t="shared" si="12"/>
        <v/>
      </c>
      <c r="O36" s="494"/>
      <c r="P36" s="495" t="s">
        <v>368</v>
      </c>
      <c r="Q36" s="502" t="s">
        <v>147</v>
      </c>
      <c r="R36" s="515" t="str">
        <f>L28</f>
        <v/>
      </c>
      <c r="S36" s="515" t="str">
        <f>M28</f>
        <v/>
      </c>
      <c r="T36" s="515" t="str">
        <f>N28</f>
        <v/>
      </c>
    </row>
    <row r="37" spans="1:20" ht="15">
      <c r="A37" s="434" t="s">
        <v>31</v>
      </c>
      <c r="B37" s="490" t="s">
        <v>102</v>
      </c>
      <c r="C37" s="491" t="s">
        <v>33</v>
      </c>
      <c r="D37" s="149"/>
      <c r="E37" s="149"/>
      <c r="F37" s="149">
        <v>0.24</v>
      </c>
      <c r="G37" s="492"/>
      <c r="H37" s="434" t="s">
        <v>31</v>
      </c>
      <c r="I37" s="504" t="s">
        <v>32</v>
      </c>
      <c r="J37" s="439" t="s">
        <v>33</v>
      </c>
      <c r="K37" s="445" t="s">
        <v>102</v>
      </c>
      <c r="L37" s="464" t="str">
        <f t="shared" si="10"/>
        <v/>
      </c>
      <c r="M37" s="464" t="str">
        <f t="shared" si="11"/>
        <v/>
      </c>
      <c r="N37" s="464">
        <f t="shared" si="12"/>
        <v>0.24</v>
      </c>
      <c r="O37" s="494"/>
      <c r="P37" s="495" t="s">
        <v>369</v>
      </c>
      <c r="Q37" s="502" t="s">
        <v>86</v>
      </c>
      <c r="R37" s="515" t="str">
        <f>L15</f>
        <v/>
      </c>
      <c r="S37" s="515" t="str">
        <f>M15</f>
        <v/>
      </c>
      <c r="T37" s="515">
        <f>N15</f>
        <v>1.55E-2</v>
      </c>
    </row>
    <row r="38" spans="1:20" ht="15">
      <c r="A38" s="443"/>
      <c r="B38" s="490" t="s">
        <v>135</v>
      </c>
      <c r="C38" s="491" t="s">
        <v>603</v>
      </c>
      <c r="D38" s="149"/>
      <c r="E38" s="149"/>
      <c r="F38" s="149"/>
      <c r="G38" s="492"/>
      <c r="H38" s="434" t="s">
        <v>34</v>
      </c>
      <c r="I38" s="669" t="s">
        <v>152</v>
      </c>
      <c r="J38" s="439" t="s">
        <v>35</v>
      </c>
      <c r="K38" s="445" t="s">
        <v>103</v>
      </c>
      <c r="L38" s="464" t="str">
        <f t="shared" si="10"/>
        <v/>
      </c>
      <c r="M38" s="464" t="str">
        <f t="shared" si="11"/>
        <v/>
      </c>
      <c r="N38" s="464" t="str">
        <f t="shared" si="12"/>
        <v/>
      </c>
      <c r="O38" s="494"/>
      <c r="P38" s="495" t="s">
        <v>370</v>
      </c>
      <c r="Q38" s="502" t="s">
        <v>143</v>
      </c>
      <c r="R38" s="515" t="str">
        <f>L21</f>
        <v/>
      </c>
      <c r="S38" s="515" t="str">
        <f>M21</f>
        <v/>
      </c>
      <c r="T38" s="515" t="str">
        <f>N21</f>
        <v/>
      </c>
    </row>
    <row r="39" spans="1:20" ht="15">
      <c r="A39" s="442" t="s">
        <v>34</v>
      </c>
      <c r="B39" s="490" t="s">
        <v>103</v>
      </c>
      <c r="C39" s="491" t="s">
        <v>35</v>
      </c>
      <c r="D39" s="149"/>
      <c r="E39" s="149"/>
      <c r="F39" s="149">
        <v>0.04</v>
      </c>
      <c r="G39" s="492"/>
      <c r="H39" s="443"/>
      <c r="I39" s="670"/>
      <c r="J39" s="439" t="s">
        <v>105</v>
      </c>
      <c r="K39" s="445" t="s">
        <v>104</v>
      </c>
      <c r="L39" s="464" t="str">
        <f t="shared" si="10"/>
        <v/>
      </c>
      <c r="M39" s="464" t="str">
        <f t="shared" si="11"/>
        <v/>
      </c>
      <c r="N39" s="464">
        <f t="shared" si="12"/>
        <v>0.04</v>
      </c>
      <c r="O39" s="494"/>
      <c r="P39" s="495" t="s">
        <v>371</v>
      </c>
      <c r="Q39" s="502" t="s">
        <v>93</v>
      </c>
      <c r="R39" s="515" t="str">
        <f>L25</f>
        <v/>
      </c>
      <c r="S39" s="515" t="str">
        <f>M25</f>
        <v/>
      </c>
      <c r="T39" s="515">
        <f>N25</f>
        <v>158.971</v>
      </c>
    </row>
    <row r="40" spans="1:20" ht="15">
      <c r="A40" s="443"/>
      <c r="B40" s="490" t="s">
        <v>104</v>
      </c>
      <c r="C40" s="491" t="s">
        <v>105</v>
      </c>
      <c r="D40" s="149"/>
      <c r="E40" s="149"/>
      <c r="F40" s="149"/>
      <c r="G40" s="492"/>
      <c r="H40" s="434" t="s">
        <v>37</v>
      </c>
      <c r="I40" s="669" t="s">
        <v>153</v>
      </c>
      <c r="J40" s="439" t="s">
        <v>38</v>
      </c>
      <c r="K40" s="445" t="s">
        <v>106</v>
      </c>
      <c r="L40" s="464" t="str">
        <f t="shared" si="10"/>
        <v/>
      </c>
      <c r="M40" s="464" t="str">
        <f t="shared" si="11"/>
        <v/>
      </c>
      <c r="N40" s="464" t="str">
        <f t="shared" si="12"/>
        <v/>
      </c>
      <c r="O40" s="494"/>
      <c r="P40" s="495" t="s">
        <v>372</v>
      </c>
      <c r="Q40" s="502" t="s">
        <v>85</v>
      </c>
      <c r="R40" s="515" t="str">
        <f>L14</f>
        <v/>
      </c>
      <c r="S40" s="515" t="str">
        <f>M14</f>
        <v/>
      </c>
      <c r="T40" s="515" t="str">
        <f>N14</f>
        <v/>
      </c>
    </row>
    <row r="41" spans="1:20" ht="15">
      <c r="A41" s="442" t="s">
        <v>37</v>
      </c>
      <c r="B41" s="490" t="s">
        <v>106</v>
      </c>
      <c r="C41" s="491" t="s">
        <v>38</v>
      </c>
      <c r="D41" s="149"/>
      <c r="E41" s="149"/>
      <c r="F41" s="149"/>
      <c r="G41" s="492"/>
      <c r="H41" s="442"/>
      <c r="I41" s="676"/>
      <c r="J41" s="439" t="s">
        <v>39</v>
      </c>
      <c r="K41" s="445" t="s">
        <v>107</v>
      </c>
      <c r="L41" s="464" t="str">
        <f t="shared" si="10"/>
        <v/>
      </c>
      <c r="M41" s="464" t="str">
        <f t="shared" si="11"/>
        <v/>
      </c>
      <c r="N41" s="464" t="str">
        <f t="shared" si="12"/>
        <v/>
      </c>
      <c r="O41" s="494"/>
      <c r="P41" s="495" t="s">
        <v>373</v>
      </c>
      <c r="Q41" s="502" t="s">
        <v>374</v>
      </c>
      <c r="R41" s="515" t="str">
        <f t="shared" ref="R41:T43" si="13">L10</f>
        <v/>
      </c>
      <c r="S41" s="515" t="str">
        <f t="shared" si="13"/>
        <v/>
      </c>
      <c r="T41" s="515" t="str">
        <f t="shared" si="13"/>
        <v/>
      </c>
    </row>
    <row r="42" spans="1:20" ht="15">
      <c r="A42" s="442"/>
      <c r="B42" s="490" t="s">
        <v>107</v>
      </c>
      <c r="C42" s="491" t="s">
        <v>39</v>
      </c>
      <c r="D42" s="149"/>
      <c r="E42" s="149"/>
      <c r="F42" s="149">
        <v>241</v>
      </c>
      <c r="G42" s="492"/>
      <c r="H42" s="442"/>
      <c r="I42" s="676"/>
      <c r="J42" s="439" t="s">
        <v>40</v>
      </c>
      <c r="K42" s="445" t="s">
        <v>108</v>
      </c>
      <c r="L42" s="464" t="str">
        <f t="shared" si="10"/>
        <v/>
      </c>
      <c r="M42" s="464" t="str">
        <f t="shared" si="11"/>
        <v/>
      </c>
      <c r="N42" s="464">
        <f t="shared" si="12"/>
        <v>241</v>
      </c>
      <c r="O42" s="494"/>
      <c r="P42" s="495" t="s">
        <v>375</v>
      </c>
      <c r="Q42" s="502" t="s">
        <v>82</v>
      </c>
      <c r="R42" s="516" t="str">
        <f t="shared" si="13"/>
        <v/>
      </c>
      <c r="S42" s="516" t="str">
        <f t="shared" si="13"/>
        <v/>
      </c>
      <c r="T42" s="516">
        <f t="shared" si="13"/>
        <v>20.324999999999999</v>
      </c>
    </row>
    <row r="43" spans="1:20" ht="15">
      <c r="A43" s="442"/>
      <c r="B43" s="490" t="s">
        <v>108</v>
      </c>
      <c r="C43" s="491" t="s">
        <v>40</v>
      </c>
      <c r="D43" s="149"/>
      <c r="E43" s="149"/>
      <c r="F43" s="149">
        <v>21.631</v>
      </c>
      <c r="G43" s="492"/>
      <c r="H43" s="443"/>
      <c r="I43" s="670"/>
      <c r="J43" s="439" t="s">
        <v>41</v>
      </c>
      <c r="K43" s="445" t="s">
        <v>109</v>
      </c>
      <c r="L43" s="464" t="str">
        <f t="shared" si="10"/>
        <v/>
      </c>
      <c r="M43" s="464" t="str">
        <f t="shared" si="11"/>
        <v/>
      </c>
      <c r="N43" s="464">
        <f t="shared" si="12"/>
        <v>21.631</v>
      </c>
      <c r="O43" s="494"/>
      <c r="P43" s="495" t="s">
        <v>376</v>
      </c>
      <c r="Q43" s="502" t="s">
        <v>83</v>
      </c>
      <c r="R43" s="516" t="str">
        <f t="shared" si="13"/>
        <v/>
      </c>
      <c r="S43" s="516" t="str">
        <f t="shared" si="13"/>
        <v/>
      </c>
      <c r="T43" s="516">
        <f t="shared" si="13"/>
        <v>0.6</v>
      </c>
    </row>
    <row r="44" spans="1:20" ht="15">
      <c r="A44" s="443"/>
      <c r="B44" s="490" t="s">
        <v>109</v>
      </c>
      <c r="C44" s="491" t="s">
        <v>41</v>
      </c>
      <c r="D44" s="149"/>
      <c r="E44" s="149"/>
      <c r="F44" s="149"/>
      <c r="G44" s="492"/>
      <c r="H44" s="434" t="s">
        <v>42</v>
      </c>
      <c r="I44" s="669" t="s">
        <v>154</v>
      </c>
      <c r="J44" s="439" t="s">
        <v>43</v>
      </c>
      <c r="K44" s="445" t="s">
        <v>110</v>
      </c>
      <c r="L44" s="464" t="str">
        <f t="shared" si="10"/>
        <v/>
      </c>
      <c r="M44" s="464" t="str">
        <f t="shared" si="11"/>
        <v/>
      </c>
      <c r="N44" s="464" t="str">
        <f t="shared" si="12"/>
        <v/>
      </c>
      <c r="O44" s="494"/>
      <c r="P44" s="495" t="s">
        <v>377</v>
      </c>
      <c r="Q44" s="502" t="s">
        <v>378</v>
      </c>
      <c r="R44" s="516" t="str">
        <f>L71</f>
        <v/>
      </c>
      <c r="S44" s="516" t="str">
        <f>M71</f>
        <v/>
      </c>
      <c r="T44" s="516">
        <f>N71</f>
        <v>0</v>
      </c>
    </row>
    <row r="45" spans="1:20" ht="15">
      <c r="A45" s="442" t="s">
        <v>42</v>
      </c>
      <c r="B45" s="490" t="s">
        <v>110</v>
      </c>
      <c r="C45" s="491" t="s">
        <v>43</v>
      </c>
      <c r="D45" s="149"/>
      <c r="E45" s="149"/>
      <c r="F45" s="149"/>
      <c r="G45" s="492"/>
      <c r="H45" s="442"/>
      <c r="I45" s="676"/>
      <c r="J45" s="439" t="s">
        <v>44</v>
      </c>
      <c r="K45" s="445" t="s">
        <v>111</v>
      </c>
      <c r="L45" s="464" t="str">
        <f t="shared" si="10"/>
        <v/>
      </c>
      <c r="M45" s="464" t="str">
        <f t="shared" si="11"/>
        <v/>
      </c>
      <c r="N45" s="464" t="str">
        <f t="shared" si="12"/>
        <v/>
      </c>
      <c r="O45" s="494"/>
      <c r="P45" s="495" t="s">
        <v>379</v>
      </c>
      <c r="Q45" s="502" t="s">
        <v>176</v>
      </c>
      <c r="R45" s="516" t="str">
        <f>L45</f>
        <v/>
      </c>
      <c r="S45" s="516" t="str">
        <f>M45</f>
        <v/>
      </c>
      <c r="T45" s="516" t="str">
        <f>N45</f>
        <v/>
      </c>
    </row>
    <row r="46" spans="1:20" ht="15">
      <c r="A46" s="442"/>
      <c r="B46" s="490" t="s">
        <v>176</v>
      </c>
      <c r="C46" s="491" t="s">
        <v>44</v>
      </c>
      <c r="D46" s="149"/>
      <c r="E46" s="149"/>
      <c r="F46" s="149"/>
      <c r="G46" s="492"/>
      <c r="H46" s="443"/>
      <c r="I46" s="670"/>
      <c r="J46" s="439" t="s">
        <v>45</v>
      </c>
      <c r="K46" s="445" t="s">
        <v>155</v>
      </c>
      <c r="L46" s="464" t="str">
        <f t="shared" si="10"/>
        <v/>
      </c>
      <c r="M46" s="464" t="str">
        <f t="shared" si="11"/>
        <v/>
      </c>
      <c r="N46" s="464" t="str">
        <f t="shared" si="12"/>
        <v/>
      </c>
      <c r="O46" s="494"/>
      <c r="P46" s="495" t="s">
        <v>380</v>
      </c>
      <c r="Q46" s="502" t="s">
        <v>381</v>
      </c>
      <c r="R46" s="516" t="str">
        <f>L59</f>
        <v/>
      </c>
      <c r="S46" s="516" t="str">
        <f>M59</f>
        <v/>
      </c>
      <c r="T46" s="516" t="str">
        <f>N59</f>
        <v/>
      </c>
    </row>
    <row r="47" spans="1:20" ht="15">
      <c r="A47" s="443"/>
      <c r="B47" s="490" t="s">
        <v>155</v>
      </c>
      <c r="C47" s="491" t="s">
        <v>45</v>
      </c>
      <c r="D47" s="149"/>
      <c r="E47" s="149"/>
      <c r="F47" s="149"/>
      <c r="G47" s="492"/>
      <c r="H47" s="434" t="s">
        <v>46</v>
      </c>
      <c r="I47" s="669" t="s">
        <v>156</v>
      </c>
      <c r="J47" s="439" t="s">
        <v>47</v>
      </c>
      <c r="K47" s="445" t="s">
        <v>112</v>
      </c>
      <c r="L47" s="464" t="str">
        <f t="shared" si="10"/>
        <v/>
      </c>
      <c r="M47" s="464" t="str">
        <f t="shared" si="11"/>
        <v/>
      </c>
      <c r="N47" s="464" t="str">
        <f t="shared" si="12"/>
        <v/>
      </c>
      <c r="O47" s="494"/>
      <c r="P47" s="495" t="s">
        <v>382</v>
      </c>
      <c r="Q47" s="502" t="s">
        <v>383</v>
      </c>
      <c r="R47" s="516" t="str">
        <f>L55</f>
        <v/>
      </c>
      <c r="S47" s="516" t="str">
        <f>M55</f>
        <v/>
      </c>
      <c r="T47" s="516" t="str">
        <f>N55</f>
        <v/>
      </c>
    </row>
    <row r="48" spans="1:20" ht="15">
      <c r="A48" s="442" t="s">
        <v>46</v>
      </c>
      <c r="B48" s="490" t="s">
        <v>112</v>
      </c>
      <c r="C48" s="491" t="s">
        <v>47</v>
      </c>
      <c r="D48" s="149"/>
      <c r="E48" s="149"/>
      <c r="F48" s="149">
        <v>49.63</v>
      </c>
      <c r="G48" s="492"/>
      <c r="H48" s="442"/>
      <c r="I48" s="676"/>
      <c r="J48" s="439" t="s">
        <v>48</v>
      </c>
      <c r="K48" s="445" t="s">
        <v>157</v>
      </c>
      <c r="L48" s="464" t="str">
        <f t="shared" si="10"/>
        <v/>
      </c>
      <c r="M48" s="464" t="str">
        <f t="shared" si="11"/>
        <v/>
      </c>
      <c r="N48" s="464">
        <f t="shared" si="12"/>
        <v>49.63</v>
      </c>
      <c r="O48" s="494"/>
      <c r="P48" s="495" t="s">
        <v>384</v>
      </c>
      <c r="Q48" s="502" t="s">
        <v>106</v>
      </c>
      <c r="R48" s="516" t="str">
        <f>L40</f>
        <v/>
      </c>
      <c r="S48" s="516" t="str">
        <f>M40</f>
        <v/>
      </c>
      <c r="T48" s="516" t="str">
        <f>N40</f>
        <v/>
      </c>
    </row>
    <row r="49" spans="1:20" ht="15">
      <c r="A49" s="442"/>
      <c r="B49" s="490" t="s">
        <v>157</v>
      </c>
      <c r="C49" s="491" t="s">
        <v>48</v>
      </c>
      <c r="D49" s="149"/>
      <c r="E49" s="149"/>
      <c r="F49" s="149">
        <v>140</v>
      </c>
      <c r="G49" s="492"/>
      <c r="H49" s="443"/>
      <c r="I49" s="670"/>
      <c r="J49" s="439" t="s">
        <v>49</v>
      </c>
      <c r="K49" s="445" t="s">
        <v>158</v>
      </c>
      <c r="L49" s="464" t="str">
        <f t="shared" si="10"/>
        <v/>
      </c>
      <c r="M49" s="464" t="str">
        <f t="shared" si="11"/>
        <v/>
      </c>
      <c r="N49" s="464">
        <f t="shared" si="12"/>
        <v>140</v>
      </c>
      <c r="O49" s="494"/>
      <c r="P49" s="495" t="s">
        <v>385</v>
      </c>
      <c r="Q49" s="502" t="s">
        <v>108</v>
      </c>
      <c r="R49" s="516" t="str">
        <f>L42</f>
        <v/>
      </c>
      <c r="S49" s="516" t="str">
        <f>M42</f>
        <v/>
      </c>
      <c r="T49" s="516">
        <f>N42</f>
        <v>241</v>
      </c>
    </row>
    <row r="50" spans="1:20" ht="25.5">
      <c r="A50" s="505"/>
      <c r="B50" s="490" t="s">
        <v>158</v>
      </c>
      <c r="C50" s="491" t="s">
        <v>49</v>
      </c>
      <c r="D50" s="149"/>
      <c r="E50" s="149"/>
      <c r="F50" s="149"/>
      <c r="G50" s="492"/>
      <c r="H50" s="434" t="s">
        <v>50</v>
      </c>
      <c r="I50" s="504" t="s">
        <v>159</v>
      </c>
      <c r="J50" s="439" t="s">
        <v>51</v>
      </c>
      <c r="K50" s="445" t="s">
        <v>113</v>
      </c>
      <c r="L50" s="464" t="str">
        <f t="shared" ref="L50" si="14">IF(ISNUMBER(D50),D50,"")</f>
        <v/>
      </c>
      <c r="M50" s="464" t="str">
        <f t="shared" ref="M50" si="15">IF(ISNUMBER(E50),E50,"")</f>
        <v/>
      </c>
      <c r="N50" s="464" t="str">
        <f t="shared" ref="N50" si="16">IF(ISNUMBER(F50),F50,"")</f>
        <v/>
      </c>
      <c r="O50" s="494"/>
      <c r="P50" s="495" t="s">
        <v>386</v>
      </c>
      <c r="Q50" s="502" t="s">
        <v>107</v>
      </c>
      <c r="R50" s="516" t="str">
        <f>L41</f>
        <v/>
      </c>
      <c r="S50" s="516" t="str">
        <f>M41</f>
        <v/>
      </c>
      <c r="T50" s="516" t="str">
        <f>N41</f>
        <v/>
      </c>
    </row>
    <row r="51" spans="1:20" ht="15" customHeight="1">
      <c r="A51" s="452" t="s">
        <v>50</v>
      </c>
      <c r="B51" s="490" t="s">
        <v>740</v>
      </c>
      <c r="C51" s="491" t="s">
        <v>51</v>
      </c>
      <c r="D51" s="149"/>
      <c r="E51" s="149"/>
      <c r="F51" s="149"/>
      <c r="G51" s="492"/>
      <c r="H51" s="442"/>
      <c r="I51" s="506"/>
      <c r="J51" s="439" t="s">
        <v>115</v>
      </c>
      <c r="K51" s="445" t="s">
        <v>114</v>
      </c>
      <c r="L51" s="464" t="str">
        <f t="shared" ref="L51" si="17">IF(ISNUMBER(D51),D51,"")</f>
        <v/>
      </c>
      <c r="M51" s="464" t="str">
        <f t="shared" ref="M51" si="18">IF(ISNUMBER(E51),E51,"")</f>
        <v/>
      </c>
      <c r="N51" s="464" t="str">
        <f t="shared" ref="N51" si="19">IF(ISNUMBER(F51),F51,"")</f>
        <v/>
      </c>
      <c r="O51" s="494"/>
      <c r="P51" s="495" t="s">
        <v>387</v>
      </c>
      <c r="Q51" s="502" t="s">
        <v>388</v>
      </c>
      <c r="R51" s="515" t="str">
        <f t="shared" ref="R51:T52" si="20">L57</f>
        <v/>
      </c>
      <c r="S51" s="515" t="str">
        <f t="shared" si="20"/>
        <v/>
      </c>
      <c r="T51" s="515" t="str">
        <f t="shared" si="20"/>
        <v/>
      </c>
    </row>
    <row r="52" spans="1:20" ht="15">
      <c r="A52" s="452"/>
      <c r="B52" s="490" t="s">
        <v>114</v>
      </c>
      <c r="C52" s="491" t="s">
        <v>115</v>
      </c>
      <c r="D52" s="149"/>
      <c r="E52" s="149"/>
      <c r="F52" s="149"/>
      <c r="G52" s="492"/>
      <c r="H52" s="442"/>
      <c r="I52" s="506"/>
      <c r="J52" s="439" t="s">
        <v>52</v>
      </c>
      <c r="K52" s="445" t="s">
        <v>116</v>
      </c>
      <c r="L52" s="464" t="str">
        <f>IF(ISNUMBER(D54),D54,"")</f>
        <v/>
      </c>
      <c r="M52" s="464" t="str">
        <f t="shared" ref="M52:N52" si="21">IF(ISNUMBER(E54),E54,"")</f>
        <v/>
      </c>
      <c r="N52" s="464" t="str">
        <f t="shared" si="21"/>
        <v/>
      </c>
      <c r="O52" s="494"/>
      <c r="P52" s="495" t="s">
        <v>389</v>
      </c>
      <c r="Q52" s="502" t="s">
        <v>390</v>
      </c>
      <c r="R52" s="515" t="str">
        <f t="shared" si="20"/>
        <v/>
      </c>
      <c r="S52" s="515" t="str">
        <f t="shared" si="20"/>
        <v/>
      </c>
      <c r="T52" s="515" t="str">
        <f t="shared" si="20"/>
        <v/>
      </c>
    </row>
    <row r="53" spans="1:20" ht="15">
      <c r="A53" s="452"/>
      <c r="B53" s="490" t="s">
        <v>741</v>
      </c>
      <c r="C53" s="491" t="s">
        <v>725</v>
      </c>
      <c r="D53" s="513"/>
      <c r="E53" s="513"/>
      <c r="F53" s="513"/>
      <c r="G53" s="492"/>
      <c r="H53" s="443"/>
      <c r="I53" s="507"/>
      <c r="J53" s="439" t="s">
        <v>118</v>
      </c>
      <c r="K53" s="445" t="s">
        <v>117</v>
      </c>
      <c r="L53" s="464" t="str">
        <f t="shared" ref="L53:L69" si="22">IF(ISNUMBER(D55),D55,"")</f>
        <v/>
      </c>
      <c r="M53" s="464" t="str">
        <f t="shared" ref="M53:M69" si="23">IF(ISNUMBER(E55),E55,"")</f>
        <v/>
      </c>
      <c r="N53" s="464" t="str">
        <f t="shared" ref="N53:N69" si="24">IF(ISNUMBER(F55),F55,"")</f>
        <v/>
      </c>
      <c r="O53" s="494"/>
      <c r="P53" s="495" t="s">
        <v>391</v>
      </c>
      <c r="Q53" s="502" t="s">
        <v>392</v>
      </c>
      <c r="R53" s="515" t="str">
        <f>L56</f>
        <v/>
      </c>
      <c r="S53" s="515" t="str">
        <f>M56</f>
        <v/>
      </c>
      <c r="T53" s="515">
        <f>N56</f>
        <v>0</v>
      </c>
    </row>
    <row r="54" spans="1:20" ht="25.5">
      <c r="A54" s="452"/>
      <c r="B54" s="490" t="s">
        <v>116</v>
      </c>
      <c r="C54" s="491" t="s">
        <v>52</v>
      </c>
      <c r="D54" s="149"/>
      <c r="E54" s="149"/>
      <c r="F54" s="149"/>
      <c r="G54" s="492"/>
      <c r="H54" s="434" t="s">
        <v>53</v>
      </c>
      <c r="I54" s="669" t="s">
        <v>54</v>
      </c>
      <c r="J54" s="439" t="s">
        <v>55</v>
      </c>
      <c r="K54" s="445" t="s">
        <v>160</v>
      </c>
      <c r="L54" s="464" t="str">
        <f t="shared" si="22"/>
        <v/>
      </c>
      <c r="M54" s="464" t="str">
        <f t="shared" si="23"/>
        <v/>
      </c>
      <c r="N54" s="464">
        <f t="shared" si="24"/>
        <v>0</v>
      </c>
      <c r="O54" s="494"/>
      <c r="P54" s="66"/>
      <c r="Q54" s="67" t="s">
        <v>410</v>
      </c>
      <c r="R54" s="138"/>
      <c r="S54" s="138"/>
      <c r="T54" s="139"/>
    </row>
    <row r="55" spans="1:20" ht="15">
      <c r="A55" s="452"/>
      <c r="B55" s="490" t="s">
        <v>742</v>
      </c>
      <c r="C55" s="508" t="s">
        <v>118</v>
      </c>
      <c r="D55" s="149"/>
      <c r="E55" s="149"/>
      <c r="F55" s="149"/>
      <c r="G55" s="492"/>
      <c r="H55" s="442"/>
      <c r="I55" s="676"/>
      <c r="J55" s="439" t="s">
        <v>56</v>
      </c>
      <c r="K55" s="445" t="s">
        <v>161</v>
      </c>
      <c r="L55" s="464" t="str">
        <f t="shared" si="22"/>
        <v/>
      </c>
      <c r="M55" s="464" t="str">
        <f t="shared" si="23"/>
        <v/>
      </c>
      <c r="N55" s="464" t="str">
        <f t="shared" si="24"/>
        <v/>
      </c>
      <c r="O55" s="494"/>
      <c r="P55" s="495" t="s">
        <v>393</v>
      </c>
      <c r="Q55" s="502" t="s">
        <v>394</v>
      </c>
      <c r="R55" s="517"/>
      <c r="S55" s="517"/>
      <c r="T55" s="517"/>
    </row>
    <row r="56" spans="1:20" ht="25.5">
      <c r="A56" s="434" t="s">
        <v>53</v>
      </c>
      <c r="B56" s="445" t="s">
        <v>743</v>
      </c>
      <c r="C56" s="491" t="s">
        <v>55</v>
      </c>
      <c r="D56" s="149"/>
      <c r="E56" s="149"/>
      <c r="F56" s="149">
        <v>0</v>
      </c>
      <c r="G56" s="492"/>
      <c r="H56" s="442"/>
      <c r="I56" s="676"/>
      <c r="J56" s="439" t="s">
        <v>57</v>
      </c>
      <c r="K56" s="445" t="s">
        <v>162</v>
      </c>
      <c r="L56" s="464" t="str">
        <f t="shared" si="22"/>
        <v/>
      </c>
      <c r="M56" s="464" t="str">
        <f t="shared" si="23"/>
        <v/>
      </c>
      <c r="N56" s="464">
        <f t="shared" si="24"/>
        <v>0</v>
      </c>
      <c r="O56" s="494"/>
      <c r="P56" s="495" t="s">
        <v>395</v>
      </c>
      <c r="Q56" s="502" t="s">
        <v>396</v>
      </c>
      <c r="R56" s="517"/>
      <c r="S56" s="517"/>
      <c r="T56" s="517"/>
    </row>
    <row r="57" spans="1:20" ht="15">
      <c r="A57" s="442"/>
      <c r="B57" s="445" t="s">
        <v>161</v>
      </c>
      <c r="C57" s="491" t="s">
        <v>56</v>
      </c>
      <c r="D57" s="149"/>
      <c r="E57" s="149"/>
      <c r="F57" s="149"/>
      <c r="G57" s="492"/>
      <c r="H57" s="442"/>
      <c r="I57" s="676"/>
      <c r="J57" s="439" t="s">
        <v>120</v>
      </c>
      <c r="K57" s="445" t="s">
        <v>119</v>
      </c>
      <c r="L57" s="464" t="str">
        <f t="shared" si="22"/>
        <v/>
      </c>
      <c r="M57" s="464" t="str">
        <f t="shared" si="23"/>
        <v/>
      </c>
      <c r="N57" s="464" t="str">
        <f t="shared" si="24"/>
        <v/>
      </c>
      <c r="O57" s="494"/>
      <c r="P57" s="76"/>
      <c r="Q57" s="77" t="s">
        <v>413</v>
      </c>
      <c r="R57" s="140"/>
      <c r="S57" s="140"/>
      <c r="T57" s="141"/>
    </row>
    <row r="58" spans="1:20" ht="15">
      <c r="A58" s="442"/>
      <c r="B58" s="445" t="s">
        <v>744</v>
      </c>
      <c r="C58" s="491" t="s">
        <v>57</v>
      </c>
      <c r="D58" s="149"/>
      <c r="E58" s="149"/>
      <c r="F58" s="149">
        <v>0</v>
      </c>
      <c r="G58" s="492"/>
      <c r="H58" s="442"/>
      <c r="I58" s="676"/>
      <c r="J58" s="439" t="s">
        <v>122</v>
      </c>
      <c r="K58" s="445" t="s">
        <v>121</v>
      </c>
      <c r="L58" s="464" t="str">
        <f t="shared" si="22"/>
        <v/>
      </c>
      <c r="M58" s="464" t="str">
        <f t="shared" si="23"/>
        <v/>
      </c>
      <c r="N58" s="464" t="str">
        <f t="shared" si="24"/>
        <v/>
      </c>
      <c r="O58" s="494"/>
      <c r="P58" s="444">
        <v>1</v>
      </c>
      <c r="Q58" s="509" t="s">
        <v>397</v>
      </c>
      <c r="R58" s="464" t="str">
        <f>IF(OR(ISNUMBER(L23),ISNUMBER(L24),ISNUMBER(L29),ISNUMBER(L30)),SUM(L23:L24,L29:L30),"")</f>
        <v/>
      </c>
      <c r="S58" s="464" t="str">
        <f t="shared" ref="S58" si="25">IF(OR(ISNUMBER(M23),ISNUMBER(M24),ISNUMBER(M29),ISNUMBER(M30)),SUM(M23:M24,M29:M30),"")</f>
        <v/>
      </c>
      <c r="T58" s="464" t="str">
        <f>IF(OR(ISNUMBER(N23),ISNUMBER(N24),ISNUMBER(N29),ISNUMBER(N30)),SUM(N23:N24,N29:N30),"")</f>
        <v/>
      </c>
    </row>
    <row r="59" spans="1:20" ht="15">
      <c r="A59" s="442"/>
      <c r="B59" s="445" t="s">
        <v>119</v>
      </c>
      <c r="C59" s="491" t="s">
        <v>120</v>
      </c>
      <c r="D59" s="149"/>
      <c r="E59" s="149"/>
      <c r="F59" s="149"/>
      <c r="G59" s="492"/>
      <c r="H59" s="442"/>
      <c r="I59" s="676"/>
      <c r="J59" s="439" t="s">
        <v>124</v>
      </c>
      <c r="K59" s="445" t="s">
        <v>123</v>
      </c>
      <c r="L59" s="464" t="str">
        <f t="shared" si="22"/>
        <v/>
      </c>
      <c r="M59" s="464" t="str">
        <f t="shared" si="23"/>
        <v/>
      </c>
      <c r="N59" s="464" t="str">
        <f t="shared" si="24"/>
        <v/>
      </c>
      <c r="O59" s="494"/>
      <c r="P59" s="444">
        <v>2</v>
      </c>
      <c r="Q59" s="509" t="s">
        <v>398</v>
      </c>
      <c r="R59" s="464" t="str">
        <f>IF(OR(ISNUMBER(L31),ISNUMBER(L32),ISNUMBER(L33),ISNUMBER(L36)),SUM(L31:L33,L36),"")</f>
        <v/>
      </c>
      <c r="S59" s="464" t="str">
        <f>IF(OR(ISNUMBER(M31),ISNUMBER(M32),ISNUMBER(M33),ISNUMBER(M36)),SUM(M31:M33,M36),"")</f>
        <v/>
      </c>
      <c r="T59" s="464">
        <f>IF(OR(ISNUMBER(N31),ISNUMBER(N32),ISNUMBER(N33),ISNUMBER(N36)),SUM(N31:N33,N36),"")</f>
        <v>1645.2750000000001</v>
      </c>
    </row>
    <row r="60" spans="1:20" ht="15">
      <c r="A60" s="442"/>
      <c r="B60" s="445" t="s">
        <v>121</v>
      </c>
      <c r="C60" s="491" t="s">
        <v>122</v>
      </c>
      <c r="D60" s="149"/>
      <c r="E60" s="149"/>
      <c r="F60" s="149"/>
      <c r="G60" s="492"/>
      <c r="H60" s="442"/>
      <c r="I60" s="676"/>
      <c r="J60" s="439" t="s">
        <v>58</v>
      </c>
      <c r="K60" s="445" t="s">
        <v>136</v>
      </c>
      <c r="L60" s="464" t="str">
        <f t="shared" si="22"/>
        <v/>
      </c>
      <c r="M60" s="464" t="str">
        <f t="shared" si="23"/>
        <v/>
      </c>
      <c r="N60" s="464" t="str">
        <f t="shared" si="24"/>
        <v/>
      </c>
      <c r="O60" s="494"/>
      <c r="P60" s="444">
        <v>3</v>
      </c>
      <c r="Q60" s="509" t="s">
        <v>323</v>
      </c>
      <c r="R60" s="464" t="str">
        <f>IF(OR(ISNUMBER(L60),ISNUMBER(L61),ISNUMBER(L62),ISNUMBER(L63)),SUM(L60:L63),"")</f>
        <v/>
      </c>
      <c r="S60" s="464" t="str">
        <f t="shared" ref="S60:T60" si="26">IF(OR(ISNUMBER(M60),ISNUMBER(M61),ISNUMBER(M62),ISNUMBER(M63)),SUM(M60:M63),"")</f>
        <v/>
      </c>
      <c r="T60" s="464">
        <f t="shared" si="26"/>
        <v>4.3</v>
      </c>
    </row>
    <row r="61" spans="1:20" ht="15">
      <c r="A61" s="442"/>
      <c r="B61" s="445" t="s">
        <v>745</v>
      </c>
      <c r="C61" s="491" t="s">
        <v>124</v>
      </c>
      <c r="D61" s="149"/>
      <c r="E61" s="149"/>
      <c r="F61" s="149"/>
      <c r="G61" s="492"/>
      <c r="H61" s="442"/>
      <c r="I61" s="676"/>
      <c r="J61" s="439" t="s">
        <v>59</v>
      </c>
      <c r="K61" s="445" t="s">
        <v>125</v>
      </c>
      <c r="L61" s="464" t="str">
        <f t="shared" si="22"/>
        <v/>
      </c>
      <c r="M61" s="464" t="str">
        <f t="shared" si="23"/>
        <v/>
      </c>
      <c r="N61" s="464">
        <f t="shared" si="24"/>
        <v>0</v>
      </c>
      <c r="O61" s="494"/>
      <c r="P61" s="444">
        <v>4</v>
      </c>
      <c r="Q61" s="509" t="s">
        <v>159</v>
      </c>
      <c r="R61" s="464" t="str">
        <f>IF(OR(ISNUMBER(L50),ISNUMBER(L51),ISNUMBER(L52),ISNUMBER(L53)),SUM(L50:L53),"")</f>
        <v/>
      </c>
      <c r="S61" s="464" t="str">
        <f>IF(OR(ISNUMBER(M50),ISNUMBER(M51),ISNUMBER(M52),ISNUMBER(M53)),SUM(M50:M53),"")</f>
        <v/>
      </c>
      <c r="T61" s="464" t="str">
        <f>IF(OR(ISNUMBER(N50),ISNUMBER(N51),ISNUMBER(N52),ISNUMBER(N53)),SUM(N50:N53),"")</f>
        <v/>
      </c>
    </row>
    <row r="62" spans="1:20" ht="25.5">
      <c r="A62" s="442"/>
      <c r="B62" s="445" t="s">
        <v>136</v>
      </c>
      <c r="C62" s="491" t="s">
        <v>58</v>
      </c>
      <c r="D62" s="149"/>
      <c r="E62" s="149"/>
      <c r="F62" s="149"/>
      <c r="G62" s="492"/>
      <c r="H62" s="442"/>
      <c r="I62" s="676"/>
      <c r="J62" s="439" t="s">
        <v>60</v>
      </c>
      <c r="K62" s="445" t="s">
        <v>163</v>
      </c>
      <c r="L62" s="464" t="str">
        <f t="shared" si="22"/>
        <v/>
      </c>
      <c r="M62" s="464" t="str">
        <f t="shared" si="23"/>
        <v/>
      </c>
      <c r="N62" s="464">
        <f t="shared" si="24"/>
        <v>4.3</v>
      </c>
      <c r="O62" s="494"/>
      <c r="P62" s="444">
        <v>5</v>
      </c>
      <c r="Q62" s="445" t="s">
        <v>399</v>
      </c>
      <c r="R62" s="464" t="str">
        <f>L64</f>
        <v/>
      </c>
      <c r="S62" s="464" t="str">
        <f>M64</f>
        <v/>
      </c>
      <c r="T62" s="464">
        <f>N64</f>
        <v>7</v>
      </c>
    </row>
    <row r="63" spans="1:20" ht="15">
      <c r="A63" s="442"/>
      <c r="B63" s="445" t="s">
        <v>125</v>
      </c>
      <c r="C63" s="491" t="s">
        <v>59</v>
      </c>
      <c r="D63" s="149"/>
      <c r="E63" s="149"/>
      <c r="F63" s="149">
        <v>0</v>
      </c>
      <c r="G63" s="492"/>
      <c r="H63" s="443"/>
      <c r="I63" s="670"/>
      <c r="J63" s="439" t="s">
        <v>61</v>
      </c>
      <c r="K63" s="445" t="s">
        <v>126</v>
      </c>
      <c r="L63" s="464" t="str">
        <f t="shared" si="22"/>
        <v/>
      </c>
      <c r="M63" s="464" t="str">
        <f t="shared" si="23"/>
        <v/>
      </c>
      <c r="N63" s="464" t="str">
        <f t="shared" si="24"/>
        <v/>
      </c>
      <c r="O63" s="494"/>
      <c r="P63" s="444">
        <v>6</v>
      </c>
      <c r="Q63" s="320" t="s">
        <v>559</v>
      </c>
      <c r="R63" s="464" t="str">
        <f>L65</f>
        <v/>
      </c>
      <c r="S63" s="464" t="str">
        <f t="shared" ref="S63:T63" si="27">M65</f>
        <v/>
      </c>
      <c r="T63" s="464" t="str">
        <f t="shared" si="27"/>
        <v/>
      </c>
    </row>
    <row r="64" spans="1:20" ht="25.5">
      <c r="A64" s="442"/>
      <c r="B64" s="445" t="s">
        <v>163</v>
      </c>
      <c r="C64" s="491" t="s">
        <v>60</v>
      </c>
      <c r="D64" s="149"/>
      <c r="E64" s="149"/>
      <c r="F64" s="149">
        <v>4.3</v>
      </c>
      <c r="G64" s="492"/>
      <c r="H64" s="434" t="s">
        <v>62</v>
      </c>
      <c r="I64" s="669" t="s">
        <v>164</v>
      </c>
      <c r="J64" s="439" t="s">
        <v>63</v>
      </c>
      <c r="K64" s="445" t="s">
        <v>165</v>
      </c>
      <c r="L64" s="464" t="str">
        <f t="shared" si="22"/>
        <v/>
      </c>
      <c r="M64" s="464" t="str">
        <f t="shared" si="23"/>
        <v/>
      </c>
      <c r="N64" s="464">
        <f t="shared" si="24"/>
        <v>7</v>
      </c>
      <c r="O64" s="492"/>
      <c r="P64" s="444">
        <v>7</v>
      </c>
      <c r="Q64" s="320" t="s">
        <v>560</v>
      </c>
      <c r="R64" s="464" t="str">
        <f>IF(OR(ISNUMBER(L66),ISNUMBER(L69)),SUM(L66,L69),"")</f>
        <v/>
      </c>
      <c r="S64" s="464" t="str">
        <f>IF(OR(ISNUMBER(M66),ISNUMBER(M69)),SUM(M66,M69),"")</f>
        <v/>
      </c>
      <c r="T64" s="464" t="str">
        <f>IF(OR(ISNUMBER(N66),ISNUMBER(N69)),SUM(N66,N69),"")</f>
        <v/>
      </c>
    </row>
    <row r="65" spans="1:20" ht="15">
      <c r="A65" s="443"/>
      <c r="B65" s="445" t="s">
        <v>126</v>
      </c>
      <c r="C65" s="491" t="s">
        <v>61</v>
      </c>
      <c r="D65" s="149"/>
      <c r="E65" s="149"/>
      <c r="F65" s="149"/>
      <c r="G65" s="492"/>
      <c r="H65" s="442"/>
      <c r="I65" s="676"/>
      <c r="J65" s="439" t="s">
        <v>64</v>
      </c>
      <c r="K65" s="445" t="s">
        <v>127</v>
      </c>
      <c r="L65" s="464" t="str">
        <f t="shared" si="22"/>
        <v/>
      </c>
      <c r="M65" s="464" t="str">
        <f t="shared" si="23"/>
        <v/>
      </c>
      <c r="N65" s="464" t="str">
        <f t="shared" si="24"/>
        <v/>
      </c>
      <c r="O65" s="492"/>
      <c r="P65" s="444">
        <v>8</v>
      </c>
      <c r="Q65" s="518" t="s">
        <v>133</v>
      </c>
      <c r="R65" s="464" t="str">
        <f>L78</f>
        <v/>
      </c>
      <c r="S65" s="464" t="str">
        <f>M78</f>
        <v/>
      </c>
      <c r="T65" s="464" t="str">
        <f>N78</f>
        <v/>
      </c>
    </row>
    <row r="66" spans="1:20" ht="15">
      <c r="A66" s="434" t="s">
        <v>62</v>
      </c>
      <c r="B66" s="445" t="s">
        <v>746</v>
      </c>
      <c r="C66" s="491" t="s">
        <v>63</v>
      </c>
      <c r="D66" s="149"/>
      <c r="E66" s="149"/>
      <c r="F66" s="149">
        <v>7</v>
      </c>
      <c r="G66" s="492"/>
      <c r="H66" s="442"/>
      <c r="I66" s="676"/>
      <c r="J66" s="439" t="s">
        <v>65</v>
      </c>
      <c r="K66" s="445" t="s">
        <v>166</v>
      </c>
      <c r="L66" s="464" t="str">
        <f t="shared" si="22"/>
        <v/>
      </c>
      <c r="M66" s="464" t="str">
        <f t="shared" si="23"/>
        <v/>
      </c>
      <c r="N66" s="464" t="str">
        <f t="shared" si="24"/>
        <v/>
      </c>
      <c r="O66" s="492"/>
      <c r="P66" s="468"/>
    </row>
    <row r="67" spans="1:20" ht="15">
      <c r="A67" s="442"/>
      <c r="B67" s="445" t="s">
        <v>127</v>
      </c>
      <c r="C67" s="491" t="s">
        <v>64</v>
      </c>
      <c r="D67" s="149"/>
      <c r="E67" s="149"/>
      <c r="F67" s="149"/>
      <c r="G67" s="492"/>
      <c r="H67" s="442"/>
      <c r="I67" s="676"/>
      <c r="J67" s="439" t="s">
        <v>66</v>
      </c>
      <c r="K67" s="445" t="s">
        <v>173</v>
      </c>
      <c r="L67" s="464" t="str">
        <f t="shared" si="22"/>
        <v/>
      </c>
      <c r="M67" s="464" t="str">
        <f t="shared" si="23"/>
        <v/>
      </c>
      <c r="N67" s="464" t="str">
        <f t="shared" si="24"/>
        <v/>
      </c>
      <c r="O67" s="492"/>
      <c r="P67" s="468"/>
    </row>
    <row r="68" spans="1:20" ht="15">
      <c r="A68" s="442"/>
      <c r="B68" s="445" t="s">
        <v>747</v>
      </c>
      <c r="C68" s="491" t="s">
        <v>65</v>
      </c>
      <c r="D68" s="149"/>
      <c r="E68" s="149"/>
      <c r="F68" s="149"/>
      <c r="G68" s="492"/>
      <c r="H68" s="442"/>
      <c r="I68" s="676"/>
      <c r="J68" s="439" t="s">
        <v>67</v>
      </c>
      <c r="K68" s="445" t="s">
        <v>174</v>
      </c>
      <c r="L68" s="464" t="str">
        <f t="shared" si="22"/>
        <v/>
      </c>
      <c r="M68" s="464" t="str">
        <f t="shared" si="23"/>
        <v/>
      </c>
      <c r="N68" s="464" t="str">
        <f t="shared" si="24"/>
        <v/>
      </c>
      <c r="O68" s="492"/>
      <c r="P68" s="468"/>
    </row>
    <row r="69" spans="1:20" ht="15">
      <c r="A69" s="442"/>
      <c r="B69" s="445" t="s">
        <v>748</v>
      </c>
      <c r="C69" s="491" t="s">
        <v>66</v>
      </c>
      <c r="D69" s="149"/>
      <c r="E69" s="149"/>
      <c r="F69" s="149"/>
      <c r="G69" s="492"/>
      <c r="H69" s="442"/>
      <c r="I69" s="676"/>
      <c r="J69" s="439" t="s">
        <v>68</v>
      </c>
      <c r="K69" s="445" t="s">
        <v>175</v>
      </c>
      <c r="L69" s="464" t="str">
        <f t="shared" si="22"/>
        <v/>
      </c>
      <c r="M69" s="464" t="str">
        <f t="shared" si="23"/>
        <v/>
      </c>
      <c r="N69" s="464" t="str">
        <f t="shared" si="24"/>
        <v/>
      </c>
      <c r="O69" s="492"/>
      <c r="P69" s="468"/>
    </row>
    <row r="70" spans="1:20" ht="15">
      <c r="A70" s="442"/>
      <c r="B70" s="445" t="s">
        <v>749</v>
      </c>
      <c r="C70" s="491" t="s">
        <v>67</v>
      </c>
      <c r="D70" s="149"/>
      <c r="E70" s="149"/>
      <c r="F70" s="149"/>
      <c r="G70" s="492"/>
      <c r="H70" s="442"/>
      <c r="I70" s="676"/>
      <c r="J70" s="439" t="s">
        <v>128</v>
      </c>
      <c r="K70" s="445" t="s">
        <v>167</v>
      </c>
      <c r="L70" s="464" t="str">
        <f>IF(ISNUMBER(D85),D85,"")</f>
        <v/>
      </c>
      <c r="M70" s="464" t="str">
        <f t="shared" ref="M70:N70" si="28">IF(ISNUMBER(E85),E85,"")</f>
        <v/>
      </c>
      <c r="N70" s="464" t="str">
        <f t="shared" si="28"/>
        <v/>
      </c>
      <c r="O70" s="492"/>
      <c r="P70" s="468"/>
    </row>
    <row r="71" spans="1:20" ht="15">
      <c r="A71" s="442"/>
      <c r="B71" s="445" t="s">
        <v>175</v>
      </c>
      <c r="C71" s="491" t="s">
        <v>68</v>
      </c>
      <c r="D71" s="149"/>
      <c r="E71" s="149"/>
      <c r="F71" s="149"/>
      <c r="G71" s="492"/>
      <c r="H71" s="442"/>
      <c r="I71" s="676"/>
      <c r="J71" s="439" t="s">
        <v>69</v>
      </c>
      <c r="K71" s="445" t="s">
        <v>129</v>
      </c>
      <c r="L71" s="464" t="str">
        <f>IF(ISNUMBER(D72),D72,"")</f>
        <v/>
      </c>
      <c r="M71" s="464" t="str">
        <f t="shared" ref="M71:N71" si="29">IF(ISNUMBER(E72),E72,"")</f>
        <v/>
      </c>
      <c r="N71" s="464">
        <f t="shared" si="29"/>
        <v>0</v>
      </c>
      <c r="O71" s="492"/>
      <c r="P71" s="468"/>
    </row>
    <row r="72" spans="1:20" ht="15">
      <c r="A72" s="442"/>
      <c r="B72" s="445" t="s">
        <v>129</v>
      </c>
      <c r="C72" s="491" t="s">
        <v>69</v>
      </c>
      <c r="D72" s="149"/>
      <c r="E72" s="149"/>
      <c r="F72" s="149">
        <v>0</v>
      </c>
      <c r="G72" s="492"/>
      <c r="H72" s="443"/>
      <c r="I72" s="670"/>
      <c r="J72" s="439" t="s">
        <v>70</v>
      </c>
      <c r="K72" s="445" t="s">
        <v>168</v>
      </c>
      <c r="L72" s="464" t="str">
        <f>IF(ISNUMBER(D73),D73,"")</f>
        <v/>
      </c>
      <c r="M72" s="464" t="str">
        <f t="shared" ref="M72" si="30">IF(ISNUMBER(E73),E73,"")</f>
        <v/>
      </c>
      <c r="N72" s="464" t="str">
        <f t="shared" ref="N72" si="31">IF(ISNUMBER(F73),F73,"")</f>
        <v/>
      </c>
      <c r="O72" s="492"/>
      <c r="P72" s="468"/>
    </row>
    <row r="73" spans="1:20" ht="15">
      <c r="A73" s="443"/>
      <c r="B73" s="445" t="s">
        <v>168</v>
      </c>
      <c r="C73" s="491" t="s">
        <v>70</v>
      </c>
      <c r="D73" s="149"/>
      <c r="E73" s="149"/>
      <c r="F73" s="149"/>
      <c r="G73" s="492"/>
      <c r="H73" s="434" t="s">
        <v>71</v>
      </c>
      <c r="I73" s="669" t="s">
        <v>169</v>
      </c>
      <c r="J73" s="439" t="s">
        <v>72</v>
      </c>
      <c r="K73" s="445" t="s">
        <v>170</v>
      </c>
      <c r="L73" s="464" t="str">
        <f>IF(OR(ISNUMBER(D79),ISNUMBER(D74)),SUM(D74,D79),"")</f>
        <v/>
      </c>
      <c r="M73" s="464" t="str">
        <f t="shared" ref="M73:N73" si="32">IF(OR(ISNUMBER(E79),ISNUMBER(E74)),SUM(E74,E79),"")</f>
        <v/>
      </c>
      <c r="N73" s="464">
        <f t="shared" si="32"/>
        <v>3</v>
      </c>
      <c r="O73" s="492"/>
      <c r="P73" s="468"/>
    </row>
    <row r="74" spans="1:20" ht="15" customHeight="1">
      <c r="A74" s="434" t="s">
        <v>750</v>
      </c>
      <c r="B74" s="445" t="s">
        <v>751</v>
      </c>
      <c r="C74" s="491" t="s">
        <v>752</v>
      </c>
      <c r="D74" s="149"/>
      <c r="E74" s="149"/>
      <c r="F74" s="149"/>
      <c r="G74" s="492"/>
      <c r="H74" s="442"/>
      <c r="I74" s="676"/>
      <c r="J74" s="439" t="s">
        <v>73</v>
      </c>
      <c r="K74" s="445" t="s">
        <v>130</v>
      </c>
      <c r="L74" s="464" t="str">
        <f>IF(ISNUMBER(D80),D80,"")</f>
        <v/>
      </c>
      <c r="M74" s="464" t="str">
        <f t="shared" ref="M74:N74" si="33">IF(ISNUMBER(E80),E80,"")</f>
        <v/>
      </c>
      <c r="N74" s="464">
        <f t="shared" si="33"/>
        <v>13.190999999999999</v>
      </c>
      <c r="O74" s="492"/>
      <c r="P74" s="468"/>
    </row>
    <row r="75" spans="1:20" ht="25.5">
      <c r="A75" s="442"/>
      <c r="B75" s="445" t="s">
        <v>753</v>
      </c>
      <c r="C75" s="491" t="s">
        <v>754</v>
      </c>
      <c r="D75" s="149"/>
      <c r="E75" s="149"/>
      <c r="F75" s="149"/>
      <c r="G75" s="492"/>
      <c r="H75" s="443"/>
      <c r="I75" s="670"/>
      <c r="J75" s="439" t="s">
        <v>74</v>
      </c>
      <c r="K75" s="445" t="s">
        <v>131</v>
      </c>
      <c r="L75" s="464" t="str">
        <f>IF(ISNUMBER(D81),D81,"")</f>
        <v/>
      </c>
      <c r="M75" s="464" t="str">
        <f t="shared" ref="M75" si="34">IF(ISNUMBER(E81),E81,"")</f>
        <v/>
      </c>
      <c r="N75" s="464" t="str">
        <f t="shared" ref="N75" si="35">IF(ISNUMBER(F81),F81,"")</f>
        <v/>
      </c>
      <c r="O75" s="492"/>
      <c r="P75" s="468"/>
    </row>
    <row r="76" spans="1:20" ht="15" customHeight="1">
      <c r="A76" s="442"/>
      <c r="B76" s="445" t="s">
        <v>755</v>
      </c>
      <c r="C76" s="491" t="s">
        <v>756</v>
      </c>
      <c r="D76" s="149"/>
      <c r="E76" s="149"/>
      <c r="F76" s="149"/>
      <c r="G76" s="492"/>
      <c r="H76" s="434" t="s">
        <v>75</v>
      </c>
      <c r="I76" s="504" t="s">
        <v>76</v>
      </c>
      <c r="J76" s="439" t="s">
        <v>77</v>
      </c>
      <c r="K76" s="445" t="s">
        <v>171</v>
      </c>
      <c r="L76" s="464" t="str">
        <f>IF(OR(ISNUMBER(D82),ISNUMBER(D75),ISNUMBER(D76),ISNUMBER(D77),ISNUMBER(D78)),SUM(D82,D75:D78),"")</f>
        <v/>
      </c>
      <c r="M76" s="464" t="str">
        <f>IF(OR(ISNUMBER(E82),ISNUMBER(E75),ISNUMBER(E76),ISNUMBER(E77),ISNUMBER(E78)),SUM(E82,E75:E78),"")</f>
        <v/>
      </c>
      <c r="N76" s="464">
        <f>IF(OR(ISNUMBER(F82),ISNUMBER(F75),ISNUMBER(F76),ISNUMBER(F77),ISNUMBER(F78)),SUM(F82,F75:F78),"")</f>
        <v>6.1559999999999997</v>
      </c>
      <c r="O76" s="492"/>
      <c r="P76" s="468"/>
    </row>
    <row r="77" spans="1:20" ht="25.5">
      <c r="A77" s="442"/>
      <c r="B77" s="445" t="s">
        <v>757</v>
      </c>
      <c r="C77" s="491" t="s">
        <v>758</v>
      </c>
      <c r="D77" s="149"/>
      <c r="E77" s="149"/>
      <c r="F77" s="149"/>
      <c r="G77" s="492"/>
      <c r="H77" s="442"/>
      <c r="I77" s="506"/>
      <c r="J77" s="439" t="s">
        <v>78</v>
      </c>
      <c r="K77" s="445" t="s">
        <v>132</v>
      </c>
      <c r="L77" s="464" t="str">
        <f>IF(ISNUMBER(D83),D83,"")</f>
        <v/>
      </c>
      <c r="M77" s="464" t="str">
        <f t="shared" ref="M77:M78" si="36">IF(ISNUMBER(E83),E83,"")</f>
        <v/>
      </c>
      <c r="N77" s="464">
        <f t="shared" ref="N77:N78" si="37">IF(ISNUMBER(F83),F83,"")</f>
        <v>2.64</v>
      </c>
      <c r="O77" s="492"/>
      <c r="P77" s="468"/>
    </row>
    <row r="78" spans="1:20" ht="25.5">
      <c r="A78" s="443"/>
      <c r="B78" s="445" t="s">
        <v>759</v>
      </c>
      <c r="C78" s="491" t="s">
        <v>760</v>
      </c>
      <c r="D78" s="149"/>
      <c r="E78" s="149"/>
      <c r="F78" s="149"/>
      <c r="G78" s="492"/>
      <c r="H78" s="442"/>
      <c r="I78" s="506"/>
      <c r="J78" s="439" t="s">
        <v>134</v>
      </c>
      <c r="K78" s="445" t="s">
        <v>133</v>
      </c>
      <c r="L78" s="464" t="str">
        <f>IF(ISNUMBER(D84),D84,"")</f>
        <v/>
      </c>
      <c r="M78" s="464" t="str">
        <f t="shared" si="36"/>
        <v/>
      </c>
      <c r="N78" s="464" t="str">
        <f t="shared" si="37"/>
        <v/>
      </c>
      <c r="O78" s="492"/>
      <c r="P78" s="468"/>
    </row>
    <row r="79" spans="1:20" ht="15">
      <c r="A79" s="442" t="s">
        <v>71</v>
      </c>
      <c r="B79" s="445" t="s">
        <v>170</v>
      </c>
      <c r="C79" s="491" t="s">
        <v>72</v>
      </c>
      <c r="D79" s="149"/>
      <c r="E79" s="149"/>
      <c r="F79" s="149">
        <v>3</v>
      </c>
      <c r="G79" s="492"/>
      <c r="H79" s="442"/>
      <c r="I79" s="506"/>
      <c r="J79" s="510" t="s">
        <v>172</v>
      </c>
      <c r="K79" s="511" t="s">
        <v>135</v>
      </c>
      <c r="L79" s="514" t="str">
        <f>IF(OR(ISNUMBER(D38),ISNUMBER(D86),ISNUMBER(D87)),SUM(D38,D86:D87),"")</f>
        <v/>
      </c>
      <c r="M79" s="514" t="str">
        <f>IF(OR(ISNUMBER(E38),ISNUMBER(E86),ISNUMBER(E87)),SUM(E38,E86:E87),"")</f>
        <v/>
      </c>
      <c r="N79" s="514" t="str">
        <f>IF(OR(ISNUMBER(F38),ISNUMBER(F86),ISNUMBER(F87)),SUM(F38,F86:F87),"")</f>
        <v/>
      </c>
      <c r="O79" s="492"/>
      <c r="P79" s="468"/>
    </row>
    <row r="80" spans="1:20" ht="15">
      <c r="A80" s="442"/>
      <c r="B80" s="445" t="s">
        <v>130</v>
      </c>
      <c r="C80" s="491" t="s">
        <v>73</v>
      </c>
      <c r="D80" s="149"/>
      <c r="E80" s="149"/>
      <c r="F80" s="149">
        <v>13.190999999999999</v>
      </c>
      <c r="G80" s="492"/>
      <c r="H80" s="512"/>
      <c r="I80" s="512"/>
      <c r="J80" s="512"/>
      <c r="K80" s="512"/>
      <c r="L80" s="512"/>
      <c r="M80" s="512"/>
      <c r="N80" s="512"/>
      <c r="O80" s="82"/>
      <c r="P80" s="468"/>
    </row>
    <row r="81" spans="1:16" ht="15">
      <c r="A81" s="443"/>
      <c r="B81" s="445" t="s">
        <v>131</v>
      </c>
      <c r="C81" s="491" t="s">
        <v>74</v>
      </c>
      <c r="D81" s="149"/>
      <c r="E81" s="149"/>
      <c r="F81" s="149"/>
      <c r="G81" s="492"/>
      <c r="H81" s="468"/>
      <c r="I81" s="468"/>
      <c r="J81" s="468"/>
      <c r="K81" s="468"/>
      <c r="L81" s="468"/>
      <c r="M81" s="468"/>
      <c r="N81" s="468"/>
      <c r="O81" s="82"/>
      <c r="P81" s="468"/>
    </row>
    <row r="82" spans="1:16" ht="25.5">
      <c r="A82" s="434" t="s">
        <v>75</v>
      </c>
      <c r="B82" s="445" t="s">
        <v>761</v>
      </c>
      <c r="C82" s="491" t="s">
        <v>77</v>
      </c>
      <c r="D82" s="149"/>
      <c r="E82" s="149"/>
      <c r="F82" s="149">
        <v>6.1559999999999997</v>
      </c>
      <c r="G82" s="492"/>
      <c r="H82" s="468"/>
      <c r="I82" s="468"/>
      <c r="J82" s="468"/>
      <c r="K82" s="468"/>
      <c r="L82" s="468"/>
      <c r="M82" s="468"/>
      <c r="N82" s="468"/>
      <c r="O82" s="82"/>
      <c r="P82" s="468"/>
    </row>
    <row r="83" spans="1:16" ht="15">
      <c r="A83" s="442"/>
      <c r="B83" s="445" t="s">
        <v>132</v>
      </c>
      <c r="C83" s="491" t="s">
        <v>78</v>
      </c>
      <c r="D83" s="149"/>
      <c r="E83" s="149"/>
      <c r="F83" s="149">
        <v>2.64</v>
      </c>
      <c r="G83" s="492"/>
      <c r="H83" s="468"/>
      <c r="I83" s="468"/>
      <c r="J83" s="468"/>
      <c r="K83" s="468"/>
      <c r="L83" s="468"/>
      <c r="M83" s="468"/>
      <c r="N83" s="468"/>
      <c r="O83" s="82"/>
      <c r="P83" s="468"/>
    </row>
    <row r="84" spans="1:16" ht="15">
      <c r="A84" s="442"/>
      <c r="B84" s="445" t="s">
        <v>133</v>
      </c>
      <c r="C84" s="491" t="s">
        <v>134</v>
      </c>
      <c r="D84" s="149"/>
      <c r="E84" s="149"/>
      <c r="F84" s="149"/>
      <c r="G84" s="492"/>
      <c r="H84" s="468"/>
      <c r="I84" s="468"/>
      <c r="J84" s="468"/>
      <c r="K84" s="468"/>
      <c r="L84" s="468"/>
      <c r="M84" s="468"/>
      <c r="N84" s="468"/>
      <c r="O84" s="82"/>
      <c r="P84" s="468"/>
    </row>
    <row r="85" spans="1:16" ht="15">
      <c r="A85" s="442"/>
      <c r="B85" s="445" t="s">
        <v>167</v>
      </c>
      <c r="C85" s="491" t="s">
        <v>762</v>
      </c>
      <c r="D85" s="149"/>
      <c r="E85" s="149"/>
      <c r="F85" s="149"/>
      <c r="G85" s="492"/>
      <c r="H85" s="468"/>
      <c r="I85" s="468"/>
      <c r="J85" s="468"/>
      <c r="K85" s="468"/>
      <c r="L85" s="468"/>
      <c r="M85" s="468"/>
      <c r="N85" s="468"/>
      <c r="O85" s="82"/>
      <c r="P85" s="468"/>
    </row>
    <row r="86" spans="1:16" ht="15">
      <c r="A86" s="442"/>
      <c r="B86" s="445" t="s">
        <v>763</v>
      </c>
      <c r="C86" s="491" t="s">
        <v>172</v>
      </c>
      <c r="D86" s="149"/>
      <c r="E86" s="149"/>
      <c r="F86" s="149"/>
      <c r="G86" s="492"/>
      <c r="H86" s="468"/>
      <c r="I86" s="468"/>
      <c r="J86" s="468"/>
      <c r="K86" s="468"/>
      <c r="L86" s="468"/>
      <c r="M86" s="468"/>
      <c r="N86" s="468"/>
      <c r="O86" s="82"/>
      <c r="P86" s="468"/>
    </row>
    <row r="87" spans="1:16" ht="15">
      <c r="A87" s="442"/>
      <c r="B87" s="445" t="s">
        <v>32</v>
      </c>
      <c r="C87" s="491" t="s">
        <v>764</v>
      </c>
      <c r="D87" s="149"/>
      <c r="E87" s="149"/>
      <c r="F87" s="149"/>
      <c r="G87" s="492"/>
      <c r="H87" s="468"/>
      <c r="I87" s="468"/>
      <c r="J87" s="468"/>
      <c r="K87" s="468"/>
      <c r="L87" s="468"/>
      <c r="M87" s="468"/>
      <c r="N87" s="468"/>
      <c r="O87" s="82"/>
      <c r="P87" s="468"/>
    </row>
    <row r="88" spans="1:16" ht="15">
      <c r="A88" s="443"/>
      <c r="B88" s="445" t="s">
        <v>765</v>
      </c>
      <c r="C88" s="491" t="s">
        <v>766</v>
      </c>
      <c r="D88" s="149"/>
      <c r="E88" s="149"/>
      <c r="F88" s="149"/>
      <c r="G88" s="492"/>
      <c r="H88" s="468"/>
      <c r="I88" s="468"/>
      <c r="J88" s="468"/>
      <c r="K88" s="468"/>
      <c r="L88" s="468"/>
      <c r="M88" s="468"/>
      <c r="N88" s="468"/>
      <c r="O88" s="82"/>
      <c r="P88" s="468"/>
    </row>
    <row r="89" spans="1:16" ht="15">
      <c r="D89" s="82"/>
      <c r="E89" s="82"/>
      <c r="F89" s="82"/>
      <c r="H89" s="468"/>
      <c r="I89" s="468"/>
      <c r="J89" s="468"/>
      <c r="K89" s="468"/>
      <c r="L89" s="468"/>
      <c r="M89" s="468"/>
      <c r="N89" s="468"/>
      <c r="O89" s="82"/>
      <c r="P89" s="468"/>
    </row>
    <row r="90" spans="1:16" ht="15">
      <c r="D90" s="82"/>
      <c r="E90" s="82"/>
      <c r="F90" s="82"/>
      <c r="H90" s="468"/>
      <c r="I90" s="468"/>
      <c r="J90" s="468"/>
      <c r="K90" s="468"/>
      <c r="L90" s="468"/>
      <c r="M90" s="468"/>
      <c r="N90" s="468"/>
      <c r="O90" s="82"/>
      <c r="P90" s="468"/>
    </row>
    <row r="91" spans="1:16" ht="15">
      <c r="D91" s="82"/>
      <c r="E91" s="82"/>
      <c r="F91" s="82"/>
      <c r="G91" s="82"/>
      <c r="O91" s="82"/>
      <c r="P91" s="468"/>
    </row>
    <row r="92" spans="1:16" ht="15">
      <c r="D92" s="82"/>
      <c r="E92" s="82"/>
      <c r="F92" s="82"/>
      <c r="G92" s="82"/>
      <c r="O92" s="82"/>
    </row>
    <row r="93" spans="1:16" ht="15">
      <c r="D93" s="82"/>
      <c r="E93" s="82"/>
      <c r="F93" s="82"/>
      <c r="G93" s="82"/>
      <c r="O93" s="82"/>
    </row>
    <row r="94" spans="1:16" ht="15" customHeight="1">
      <c r="B94" s="471"/>
      <c r="D94" s="82"/>
      <c r="E94" s="82"/>
      <c r="F94" s="82"/>
      <c r="G94" s="82"/>
      <c r="O94" s="82"/>
    </row>
    <row r="95" spans="1:16" ht="15" customHeight="1">
      <c r="B95" s="471"/>
      <c r="D95" s="82"/>
      <c r="E95" s="82"/>
      <c r="F95" s="82"/>
      <c r="G95" s="82"/>
      <c r="O95" s="82"/>
    </row>
    <row r="96" spans="1:16" ht="15" customHeight="1">
      <c r="D96" s="82"/>
      <c r="E96" s="82"/>
      <c r="F96" s="82"/>
      <c r="G96" s="82"/>
      <c r="O96" s="82"/>
    </row>
    <row r="97" spans="7:15" ht="15" customHeight="1">
      <c r="G97" s="82"/>
      <c r="O97" s="82"/>
    </row>
    <row r="98" spans="7:15" ht="15">
      <c r="G98" s="82"/>
      <c r="O98" s="82"/>
    </row>
  </sheetData>
  <mergeCells count="14">
    <mergeCell ref="I8:I10"/>
    <mergeCell ref="I64:I72"/>
    <mergeCell ref="I73:I75"/>
    <mergeCell ref="I13:I36"/>
    <mergeCell ref="I38:I39"/>
    <mergeCell ref="I40:I43"/>
    <mergeCell ref="I44:I46"/>
    <mergeCell ref="I47:I49"/>
    <mergeCell ref="I54:I63"/>
    <mergeCell ref="D6:F6"/>
    <mergeCell ref="H6:K6"/>
    <mergeCell ref="L6:N6"/>
    <mergeCell ref="P6:Q6"/>
    <mergeCell ref="R6:T6"/>
  </mergeCells>
  <conditionalFormatting sqref="D8:F88">
    <cfRule type="expression" dxfId="12" priority="1">
      <formula>ISNUMBER(D8)</formula>
    </cfRule>
  </conditionalFormatting>
  <pageMargins left="0.25" right="0.25" top="0.75" bottom="0.75" header="0.3" footer="0.3"/>
  <pageSetup paperSize="9" scale="80" fitToWidth="0" orientation="portrait" r:id="rId1"/>
</worksheet>
</file>

<file path=xl/worksheets/sheet8.xml><?xml version="1.0" encoding="utf-8"?>
<worksheet xmlns="http://schemas.openxmlformats.org/spreadsheetml/2006/main" xmlns:r="http://schemas.openxmlformats.org/officeDocument/2006/relationships">
  <sheetPr>
    <tabColor rgb="FFFF0000"/>
  </sheetPr>
  <dimension ref="A1:AA129"/>
  <sheetViews>
    <sheetView zoomScale="70" zoomScaleNormal="70" workbookViewId="0">
      <pane ySplit="7" topLeftCell="A8" activePane="bottomLeft" state="frozen"/>
      <selection pane="bottomLeft" activeCell="A8" sqref="A8"/>
    </sheetView>
  </sheetViews>
  <sheetFormatPr defaultRowHeight="12.75"/>
  <cols>
    <col min="1" max="1" width="5.7109375" style="358" customWidth="1"/>
    <col min="2" max="2" width="97.5703125" style="358" customWidth="1"/>
    <col min="3" max="5" width="11.28515625" style="358" customWidth="1"/>
    <col min="6" max="6" width="11.28515625" style="356" customWidth="1"/>
    <col min="7" max="7" width="7.7109375" style="356" customWidth="1"/>
    <col min="8" max="8" width="9.140625" style="358"/>
    <col min="9" max="9" width="17.42578125" style="358" customWidth="1"/>
    <col min="10" max="10" width="9.140625" style="358"/>
    <col min="11" max="11" width="91.5703125" style="358" customWidth="1"/>
    <col min="12" max="12" width="11.28515625" style="358" customWidth="1"/>
    <col min="13" max="13" width="10.85546875" style="358" customWidth="1"/>
    <col min="14" max="14" width="11.140625" style="358" customWidth="1"/>
    <col min="15" max="15" width="8.42578125" style="357" customWidth="1"/>
    <col min="16" max="16" width="9.7109375" style="358" bestFit="1" customWidth="1"/>
    <col min="17" max="17" width="68.5703125" style="358" bestFit="1" customWidth="1"/>
    <col min="18" max="20" width="15.7109375" style="358" bestFit="1" customWidth="1"/>
    <col min="21" max="16384" width="9.140625" style="358"/>
  </cols>
  <sheetData>
    <row r="1" spans="1:27" s="345" customFormat="1" ht="21">
      <c r="A1" s="344" t="s">
        <v>566</v>
      </c>
      <c r="F1" s="346"/>
      <c r="G1" s="346"/>
      <c r="H1" s="346"/>
      <c r="I1" s="346"/>
      <c r="J1" s="346"/>
      <c r="K1" s="347"/>
      <c r="L1" s="348"/>
      <c r="M1" s="348"/>
      <c r="N1" s="348"/>
      <c r="O1" s="348"/>
      <c r="P1" s="347"/>
      <c r="Q1" s="348"/>
      <c r="Y1" s="346"/>
      <c r="Z1" s="349"/>
      <c r="AA1" s="349"/>
    </row>
    <row r="2" spans="1:27" s="351" customFormat="1" ht="15">
      <c r="A2" s="350" t="s">
        <v>567</v>
      </c>
      <c r="C2" s="281" t="s">
        <v>403</v>
      </c>
      <c r="D2" s="228"/>
      <c r="E2" s="226" t="s">
        <v>519</v>
      </c>
      <c r="I2" s="31"/>
      <c r="J2" s="32"/>
      <c r="K2" s="352"/>
      <c r="L2" s="34"/>
      <c r="M2" s="31"/>
      <c r="O2" s="32"/>
      <c r="P2" s="352"/>
      <c r="R2" s="34"/>
      <c r="S2" s="34"/>
      <c r="T2" s="34"/>
      <c r="U2" s="34"/>
      <c r="Y2" s="32"/>
    </row>
    <row r="3" spans="1:27" s="351" customFormat="1" ht="18.75">
      <c r="B3" s="353"/>
      <c r="C3" s="254"/>
      <c r="D3" s="253"/>
      <c r="E3" s="226" t="s">
        <v>520</v>
      </c>
      <c r="J3" s="32"/>
      <c r="K3" s="352"/>
      <c r="O3" s="32"/>
      <c r="P3" s="352"/>
      <c r="Y3" s="32"/>
    </row>
    <row r="4" spans="1:27" s="351" customFormat="1" ht="15.75">
      <c r="B4" s="29"/>
      <c r="C4" s="254"/>
      <c r="D4" s="251"/>
      <c r="E4" s="226" t="s">
        <v>525</v>
      </c>
      <c r="J4" s="32"/>
      <c r="K4" s="352"/>
      <c r="L4" s="35"/>
      <c r="O4" s="32"/>
      <c r="P4" s="352"/>
      <c r="R4" s="35"/>
      <c r="S4" s="35"/>
      <c r="T4" s="35"/>
      <c r="U4" s="35"/>
      <c r="Y4" s="32"/>
    </row>
    <row r="5" spans="1:27" s="351" customFormat="1" ht="15">
      <c r="B5" s="350"/>
      <c r="C5" s="254"/>
      <c r="D5" s="280"/>
      <c r="E5" s="219" t="s">
        <v>707</v>
      </c>
      <c r="J5" s="32"/>
      <c r="K5" s="352"/>
      <c r="L5" s="35"/>
      <c r="O5" s="32"/>
      <c r="P5" s="352"/>
      <c r="R5" s="35"/>
      <c r="S5" s="35"/>
      <c r="T5" s="35"/>
      <c r="U5" s="35"/>
      <c r="Y5" s="32"/>
    </row>
    <row r="6" spans="1:27" ht="18.75" customHeight="1">
      <c r="A6" s="354" t="s">
        <v>568</v>
      </c>
      <c r="B6" s="355"/>
      <c r="C6" s="355"/>
      <c r="D6" s="698" t="s">
        <v>404</v>
      </c>
      <c r="E6" s="699"/>
      <c r="F6" s="700"/>
      <c r="H6" s="656" t="s">
        <v>405</v>
      </c>
      <c r="I6" s="650"/>
      <c r="J6" s="650"/>
      <c r="K6" s="648"/>
      <c r="L6" s="657" t="s">
        <v>404</v>
      </c>
      <c r="M6" s="658"/>
      <c r="N6" s="659"/>
      <c r="P6" s="647" t="s">
        <v>406</v>
      </c>
      <c r="Q6" s="648"/>
      <c r="R6" s="649" t="s">
        <v>404</v>
      </c>
      <c r="S6" s="650"/>
      <c r="T6" s="648"/>
    </row>
    <row r="7" spans="1:27" ht="54" customHeight="1">
      <c r="A7" s="359" t="s">
        <v>0</v>
      </c>
      <c r="B7" s="360" t="s">
        <v>1</v>
      </c>
      <c r="C7" s="361" t="s">
        <v>2</v>
      </c>
      <c r="D7" s="362" t="s">
        <v>400</v>
      </c>
      <c r="E7" s="362" t="s">
        <v>401</v>
      </c>
      <c r="F7" s="362" t="s">
        <v>402</v>
      </c>
      <c r="G7" s="363"/>
      <c r="H7" s="46" t="s">
        <v>408</v>
      </c>
      <c r="I7" s="47" t="s">
        <v>414</v>
      </c>
      <c r="J7" s="46" t="s">
        <v>407</v>
      </c>
      <c r="K7" s="47" t="s">
        <v>409</v>
      </c>
      <c r="L7" s="46" t="s">
        <v>400</v>
      </c>
      <c r="M7" s="46" t="s">
        <v>401</v>
      </c>
      <c r="N7" s="46" t="s">
        <v>402</v>
      </c>
      <c r="O7" s="363"/>
      <c r="P7" s="48" t="s">
        <v>0</v>
      </c>
      <c r="Q7" s="49" t="s">
        <v>411</v>
      </c>
      <c r="R7" s="50" t="s">
        <v>400</v>
      </c>
      <c r="S7" s="50" t="s">
        <v>401</v>
      </c>
      <c r="T7" s="50" t="s">
        <v>402</v>
      </c>
    </row>
    <row r="8" spans="1:27">
      <c r="A8" s="364" t="s">
        <v>3</v>
      </c>
      <c r="B8" s="365" t="s">
        <v>569</v>
      </c>
      <c r="C8" s="366" t="s">
        <v>4</v>
      </c>
      <c r="D8" s="149">
        <v>8</v>
      </c>
      <c r="E8" s="149">
        <v>7</v>
      </c>
      <c r="F8" s="149">
        <v>21</v>
      </c>
      <c r="G8" s="411"/>
      <c r="H8" s="364" t="s">
        <v>3</v>
      </c>
      <c r="I8" s="695" t="s">
        <v>137</v>
      </c>
      <c r="J8" s="372" t="s">
        <v>4</v>
      </c>
      <c r="K8" s="413" t="s">
        <v>79</v>
      </c>
      <c r="L8" s="414"/>
      <c r="M8" s="414"/>
      <c r="N8" s="414"/>
      <c r="P8" s="142" t="s">
        <v>324</v>
      </c>
      <c r="Q8" s="21" t="s">
        <v>325</v>
      </c>
      <c r="R8" s="145">
        <f>L73</f>
        <v>5119</v>
      </c>
      <c r="S8" s="145">
        <f>M73</f>
        <v>5503</v>
      </c>
      <c r="T8" s="145">
        <f>N73</f>
        <v>5358</v>
      </c>
    </row>
    <row r="9" spans="1:27">
      <c r="A9" s="364" t="s">
        <v>5</v>
      </c>
      <c r="B9" s="370" t="s">
        <v>570</v>
      </c>
      <c r="C9" s="366" t="s">
        <v>7</v>
      </c>
      <c r="D9" s="149">
        <v>5112</v>
      </c>
      <c r="E9" s="149">
        <v>5529</v>
      </c>
      <c r="F9" s="149">
        <v>5551</v>
      </c>
      <c r="G9" s="411"/>
      <c r="H9" s="368"/>
      <c r="I9" s="696"/>
      <c r="J9" s="372" t="s">
        <v>138</v>
      </c>
      <c r="K9" s="413" t="s">
        <v>139</v>
      </c>
      <c r="L9" s="414"/>
      <c r="M9" s="414"/>
      <c r="N9" s="414"/>
      <c r="P9" s="142" t="s">
        <v>326</v>
      </c>
      <c r="Q9" s="21" t="s">
        <v>327</v>
      </c>
      <c r="R9" s="145">
        <f>L75</f>
        <v>196</v>
      </c>
      <c r="S9" s="145">
        <f>M75</f>
        <v>200</v>
      </c>
      <c r="T9" s="145">
        <f>N75</f>
        <v>201</v>
      </c>
    </row>
    <row r="10" spans="1:27" ht="38.25">
      <c r="A10" s="372" t="s">
        <v>8</v>
      </c>
      <c r="B10" s="370" t="s">
        <v>571</v>
      </c>
      <c r="C10" s="366" t="s">
        <v>9</v>
      </c>
      <c r="D10" s="149">
        <v>3786</v>
      </c>
      <c r="E10" s="149">
        <v>4449</v>
      </c>
      <c r="F10" s="149">
        <v>4146</v>
      </c>
      <c r="G10" s="411"/>
      <c r="H10" s="369"/>
      <c r="I10" s="697"/>
      <c r="J10" s="372" t="s">
        <v>81</v>
      </c>
      <c r="K10" s="413" t="s">
        <v>80</v>
      </c>
      <c r="L10" s="415">
        <f t="shared" ref="L10:M10" si="0">D8</f>
        <v>8</v>
      </c>
      <c r="M10" s="415">
        <f t="shared" si="0"/>
        <v>7</v>
      </c>
      <c r="N10" s="415">
        <f>F8</f>
        <v>21</v>
      </c>
      <c r="P10" s="142" t="s">
        <v>328</v>
      </c>
      <c r="Q10" s="21" t="s">
        <v>130</v>
      </c>
      <c r="R10" s="145">
        <f>L74</f>
        <v>437</v>
      </c>
      <c r="S10" s="145">
        <f>M74</f>
        <v>370</v>
      </c>
      <c r="T10" s="145">
        <f>N74</f>
        <v>629</v>
      </c>
    </row>
    <row r="11" spans="1:27">
      <c r="A11" s="364" t="s">
        <v>10</v>
      </c>
      <c r="B11" s="365" t="s">
        <v>572</v>
      </c>
      <c r="C11" s="366" t="s">
        <v>12</v>
      </c>
      <c r="D11" s="149">
        <v>5</v>
      </c>
      <c r="E11" s="149">
        <v>3</v>
      </c>
      <c r="F11" s="149">
        <v>6</v>
      </c>
      <c r="G11" s="411"/>
      <c r="H11" s="364" t="s">
        <v>5</v>
      </c>
      <c r="I11" s="371" t="s">
        <v>6</v>
      </c>
      <c r="J11" s="372" t="s">
        <v>7</v>
      </c>
      <c r="K11" s="413" t="s">
        <v>82</v>
      </c>
      <c r="L11" s="415">
        <f>D9+D35</f>
        <v>6261</v>
      </c>
      <c r="M11" s="415">
        <f>E9+E35</f>
        <v>7341</v>
      </c>
      <c r="N11" s="415">
        <f>F9+F35</f>
        <v>6214</v>
      </c>
      <c r="P11" s="142" t="s">
        <v>329</v>
      </c>
      <c r="Q11" s="21" t="s">
        <v>330</v>
      </c>
      <c r="R11" s="146">
        <f>L44</f>
        <v>434</v>
      </c>
      <c r="S11" s="146">
        <f>M44</f>
        <v>196</v>
      </c>
      <c r="T11" s="146">
        <f>N44</f>
        <v>271</v>
      </c>
    </row>
    <row r="12" spans="1:27">
      <c r="A12" s="368"/>
      <c r="B12" s="365" t="s">
        <v>573</v>
      </c>
      <c r="C12" s="366" t="s">
        <v>13</v>
      </c>
      <c r="D12" s="149">
        <v>3</v>
      </c>
      <c r="E12" s="149">
        <v>0</v>
      </c>
      <c r="F12" s="149">
        <v>3</v>
      </c>
      <c r="G12" s="411"/>
      <c r="H12" s="364" t="s">
        <v>8</v>
      </c>
      <c r="I12" s="371" t="s">
        <v>140</v>
      </c>
      <c r="J12" s="372" t="s">
        <v>9</v>
      </c>
      <c r="K12" s="413" t="s">
        <v>83</v>
      </c>
      <c r="L12" s="415">
        <f t="shared" ref="L12:N14" si="1">D10</f>
        <v>3786</v>
      </c>
      <c r="M12" s="415">
        <f t="shared" si="1"/>
        <v>4449</v>
      </c>
      <c r="N12" s="415">
        <f t="shared" si="1"/>
        <v>4146</v>
      </c>
      <c r="P12" s="142" t="s">
        <v>331</v>
      </c>
      <c r="Q12" s="21" t="s">
        <v>332</v>
      </c>
      <c r="R12" s="146">
        <f>L46</f>
        <v>0</v>
      </c>
      <c r="S12" s="146">
        <f>M46</f>
        <v>0</v>
      </c>
      <c r="T12" s="146">
        <f>N46</f>
        <v>0</v>
      </c>
    </row>
    <row r="13" spans="1:27">
      <c r="A13" s="368"/>
      <c r="B13" s="365" t="s">
        <v>574</v>
      </c>
      <c r="C13" s="366" t="s">
        <v>14</v>
      </c>
      <c r="D13" s="149">
        <v>18</v>
      </c>
      <c r="E13" s="149">
        <v>7</v>
      </c>
      <c r="F13" s="149">
        <v>2</v>
      </c>
      <c r="G13" s="411"/>
      <c r="H13" s="364" t="s">
        <v>10</v>
      </c>
      <c r="I13" s="387" t="s">
        <v>11</v>
      </c>
      <c r="J13" s="372" t="s">
        <v>12</v>
      </c>
      <c r="K13" s="413" t="s">
        <v>84</v>
      </c>
      <c r="L13" s="415">
        <f t="shared" si="1"/>
        <v>5</v>
      </c>
      <c r="M13" s="415">
        <f t="shared" si="1"/>
        <v>3</v>
      </c>
      <c r="N13" s="415">
        <f t="shared" si="1"/>
        <v>6</v>
      </c>
      <c r="P13" s="142" t="s">
        <v>333</v>
      </c>
      <c r="Q13" s="21" t="s">
        <v>334</v>
      </c>
      <c r="R13" s="146">
        <f>L43</f>
        <v>537</v>
      </c>
      <c r="S13" s="146">
        <f>M43</f>
        <v>438</v>
      </c>
      <c r="T13" s="146">
        <f>N43</f>
        <v>610</v>
      </c>
    </row>
    <row r="14" spans="1:27">
      <c r="A14" s="368"/>
      <c r="B14" s="365" t="s">
        <v>575</v>
      </c>
      <c r="C14" s="366" t="s">
        <v>576</v>
      </c>
      <c r="D14" s="412">
        <v>2</v>
      </c>
      <c r="E14" s="412">
        <v>3</v>
      </c>
      <c r="F14" s="412">
        <v>6</v>
      </c>
      <c r="G14" s="411"/>
      <c r="H14" s="368"/>
      <c r="I14" s="388"/>
      <c r="J14" s="372" t="s">
        <v>13</v>
      </c>
      <c r="K14" s="413" t="s">
        <v>85</v>
      </c>
      <c r="L14" s="415">
        <f t="shared" si="1"/>
        <v>3</v>
      </c>
      <c r="M14" s="415">
        <f t="shared" si="1"/>
        <v>0</v>
      </c>
      <c r="N14" s="415">
        <f t="shared" si="1"/>
        <v>3</v>
      </c>
      <c r="P14" s="142" t="s">
        <v>335</v>
      </c>
      <c r="Q14" s="21" t="s">
        <v>336</v>
      </c>
      <c r="R14" s="146">
        <f>L10</f>
        <v>8</v>
      </c>
      <c r="S14" s="146">
        <f>M10</f>
        <v>7</v>
      </c>
      <c r="T14" s="146">
        <f>N10</f>
        <v>21</v>
      </c>
    </row>
    <row r="15" spans="1:27">
      <c r="A15" s="368"/>
      <c r="B15" s="365" t="s">
        <v>577</v>
      </c>
      <c r="C15" s="366" t="s">
        <v>15</v>
      </c>
      <c r="D15" s="149">
        <v>1</v>
      </c>
      <c r="E15" s="149">
        <v>19</v>
      </c>
      <c r="F15" s="149">
        <v>49</v>
      </c>
      <c r="G15" s="411"/>
      <c r="H15" s="368"/>
      <c r="I15" s="388"/>
      <c r="J15" s="372" t="s">
        <v>14</v>
      </c>
      <c r="K15" s="413" t="s">
        <v>86</v>
      </c>
      <c r="L15" s="415">
        <f>D13+D14</f>
        <v>20</v>
      </c>
      <c r="M15" s="415">
        <f>E13+E14</f>
        <v>10</v>
      </c>
      <c r="N15" s="415">
        <f>F13+F14</f>
        <v>8</v>
      </c>
      <c r="P15" s="142" t="s">
        <v>337</v>
      </c>
      <c r="Q15" s="21" t="s">
        <v>322</v>
      </c>
      <c r="R15" s="146">
        <f t="shared" ref="R15:T16" si="2">L47</f>
        <v>9789</v>
      </c>
      <c r="S15" s="146">
        <f t="shared" si="2"/>
        <v>9493</v>
      </c>
      <c r="T15" s="146">
        <f t="shared" si="2"/>
        <v>9710</v>
      </c>
    </row>
    <row r="16" spans="1:27">
      <c r="A16" s="368"/>
      <c r="B16" s="365" t="s">
        <v>578</v>
      </c>
      <c r="C16" s="366" t="s">
        <v>16</v>
      </c>
      <c r="D16" s="149">
        <v>29</v>
      </c>
      <c r="E16" s="149">
        <v>131</v>
      </c>
      <c r="F16" s="149">
        <v>35</v>
      </c>
      <c r="G16" s="411"/>
      <c r="H16" s="368"/>
      <c r="I16" s="388"/>
      <c r="J16" s="372" t="s">
        <v>15</v>
      </c>
      <c r="K16" s="413" t="s">
        <v>87</v>
      </c>
      <c r="L16" s="415">
        <f>D15</f>
        <v>1</v>
      </c>
      <c r="M16" s="415">
        <f>E15</f>
        <v>19</v>
      </c>
      <c r="N16" s="415">
        <f>F15</f>
        <v>49</v>
      </c>
      <c r="P16" s="142" t="s">
        <v>338</v>
      </c>
      <c r="Q16" s="21" t="s">
        <v>339</v>
      </c>
      <c r="R16" s="146">
        <f t="shared" si="2"/>
        <v>43338</v>
      </c>
      <c r="S16" s="146">
        <f t="shared" si="2"/>
        <v>39650</v>
      </c>
      <c r="T16" s="146">
        <f t="shared" si="2"/>
        <v>39619</v>
      </c>
    </row>
    <row r="17" spans="1:20">
      <c r="A17" s="368"/>
      <c r="B17" s="396" t="s">
        <v>579</v>
      </c>
      <c r="C17" s="366" t="s">
        <v>580</v>
      </c>
      <c r="D17" s="412">
        <v>103</v>
      </c>
      <c r="E17" s="412">
        <v>44</v>
      </c>
      <c r="F17" s="412">
        <v>61</v>
      </c>
      <c r="G17" s="411"/>
      <c r="H17" s="368"/>
      <c r="I17" s="388"/>
      <c r="J17" s="372" t="s">
        <v>16</v>
      </c>
      <c r="K17" s="413" t="s">
        <v>88</v>
      </c>
      <c r="L17" s="415">
        <f>D16+D17</f>
        <v>132</v>
      </c>
      <c r="M17" s="415">
        <f>E16+E17</f>
        <v>175</v>
      </c>
      <c r="N17" s="415">
        <f>F16+F17</f>
        <v>96</v>
      </c>
      <c r="P17" s="142" t="s">
        <v>340</v>
      </c>
      <c r="Q17" s="21" t="s">
        <v>341</v>
      </c>
      <c r="R17" s="146">
        <f>L54</f>
        <v>139</v>
      </c>
      <c r="S17" s="146">
        <f>M54</f>
        <v>310</v>
      </c>
      <c r="T17" s="146">
        <f>N54</f>
        <v>152</v>
      </c>
    </row>
    <row r="18" spans="1:20">
      <c r="A18" s="368"/>
      <c r="B18" s="397" t="s">
        <v>581</v>
      </c>
      <c r="C18" s="366" t="s">
        <v>17</v>
      </c>
      <c r="D18" s="149">
        <v>1</v>
      </c>
      <c r="E18" s="149">
        <v>9</v>
      </c>
      <c r="F18" s="149">
        <v>1</v>
      </c>
      <c r="G18" s="411"/>
      <c r="H18" s="368"/>
      <c r="I18" s="388"/>
      <c r="J18" s="372" t="s">
        <v>17</v>
      </c>
      <c r="K18" s="413" t="s">
        <v>89</v>
      </c>
      <c r="L18" s="415">
        <f t="shared" ref="L18:N21" si="3">D18</f>
        <v>1</v>
      </c>
      <c r="M18" s="415">
        <f t="shared" si="3"/>
        <v>9</v>
      </c>
      <c r="N18" s="415">
        <f t="shared" si="3"/>
        <v>1</v>
      </c>
      <c r="P18" s="142" t="s">
        <v>342</v>
      </c>
      <c r="Q18" s="21" t="s">
        <v>343</v>
      </c>
      <c r="R18" s="146">
        <f>L49</f>
        <v>190</v>
      </c>
      <c r="S18" s="146">
        <f>M49</f>
        <v>237</v>
      </c>
      <c r="T18" s="146">
        <f>N49</f>
        <v>448</v>
      </c>
    </row>
    <row r="19" spans="1:20">
      <c r="A19" s="368"/>
      <c r="B19" s="397" t="s">
        <v>582</v>
      </c>
      <c r="C19" s="366" t="s">
        <v>18</v>
      </c>
      <c r="D19" s="149">
        <v>10</v>
      </c>
      <c r="E19" s="149">
        <v>0</v>
      </c>
      <c r="F19" s="149">
        <v>0</v>
      </c>
      <c r="G19" s="411"/>
      <c r="H19" s="368"/>
      <c r="I19" s="388"/>
      <c r="J19" s="372" t="s">
        <v>18</v>
      </c>
      <c r="K19" s="413" t="s">
        <v>90</v>
      </c>
      <c r="L19" s="415">
        <f t="shared" si="3"/>
        <v>10</v>
      </c>
      <c r="M19" s="415">
        <f t="shared" si="3"/>
        <v>0</v>
      </c>
      <c r="N19" s="415">
        <f t="shared" si="3"/>
        <v>0</v>
      </c>
      <c r="P19" s="142" t="s">
        <v>344</v>
      </c>
      <c r="Q19" s="21" t="s">
        <v>345</v>
      </c>
      <c r="R19" s="146">
        <f t="shared" ref="R19:T20" si="4">L38</f>
        <v>9974</v>
      </c>
      <c r="S19" s="146">
        <f t="shared" si="4"/>
        <v>10293</v>
      </c>
      <c r="T19" s="146">
        <f t="shared" si="4"/>
        <v>10355</v>
      </c>
    </row>
    <row r="20" spans="1:20">
      <c r="A20" s="368"/>
      <c r="B20" s="397" t="s">
        <v>583</v>
      </c>
      <c r="C20" s="366" t="s">
        <v>19</v>
      </c>
      <c r="D20" s="149">
        <v>8</v>
      </c>
      <c r="E20" s="149">
        <v>0</v>
      </c>
      <c r="F20" s="149">
        <v>9</v>
      </c>
      <c r="G20" s="411"/>
      <c r="H20" s="368"/>
      <c r="I20" s="388"/>
      <c r="J20" s="372" t="s">
        <v>19</v>
      </c>
      <c r="K20" s="413" t="s">
        <v>141</v>
      </c>
      <c r="L20" s="415">
        <f t="shared" si="3"/>
        <v>8</v>
      </c>
      <c r="M20" s="415">
        <f t="shared" si="3"/>
        <v>0</v>
      </c>
      <c r="N20" s="415">
        <f t="shared" si="3"/>
        <v>9</v>
      </c>
      <c r="P20" s="142" t="s">
        <v>346</v>
      </c>
      <c r="Q20" s="21" t="s">
        <v>347</v>
      </c>
      <c r="R20" s="146">
        <f t="shared" si="4"/>
        <v>1865</v>
      </c>
      <c r="S20" s="146">
        <f t="shared" si="4"/>
        <v>1259</v>
      </c>
      <c r="T20" s="146">
        <f t="shared" si="4"/>
        <v>1183</v>
      </c>
    </row>
    <row r="21" spans="1:20">
      <c r="A21" s="368"/>
      <c r="B21" s="367" t="s">
        <v>143</v>
      </c>
      <c r="C21" s="366" t="s">
        <v>142</v>
      </c>
      <c r="D21" s="149">
        <v>0</v>
      </c>
      <c r="E21" s="149">
        <v>0</v>
      </c>
      <c r="F21" s="149">
        <v>6</v>
      </c>
      <c r="G21" s="411"/>
      <c r="H21" s="368"/>
      <c r="I21" s="388"/>
      <c r="J21" s="372" t="s">
        <v>142</v>
      </c>
      <c r="K21" s="413" t="s">
        <v>143</v>
      </c>
      <c r="L21" s="415">
        <f t="shared" si="3"/>
        <v>0</v>
      </c>
      <c r="M21" s="415">
        <f t="shared" si="3"/>
        <v>0</v>
      </c>
      <c r="N21" s="415">
        <f t="shared" si="3"/>
        <v>6</v>
      </c>
      <c r="P21" s="142" t="s">
        <v>348</v>
      </c>
      <c r="Q21" s="21" t="s">
        <v>349</v>
      </c>
      <c r="R21" s="146">
        <f>L76</f>
        <v>479</v>
      </c>
      <c r="S21" s="146">
        <f>M76</f>
        <v>478</v>
      </c>
      <c r="T21" s="146">
        <f>N76</f>
        <v>559</v>
      </c>
    </row>
    <row r="22" spans="1:20">
      <c r="A22" s="368"/>
      <c r="B22" s="397" t="s">
        <v>584</v>
      </c>
      <c r="C22" s="366" t="s">
        <v>20</v>
      </c>
      <c r="D22" s="149">
        <v>6</v>
      </c>
      <c r="E22" s="149">
        <v>11</v>
      </c>
      <c r="F22" s="149">
        <v>34</v>
      </c>
      <c r="G22" s="411"/>
      <c r="H22" s="368"/>
      <c r="I22" s="388"/>
      <c r="J22" s="372" t="s">
        <v>20</v>
      </c>
      <c r="K22" s="413" t="s">
        <v>91</v>
      </c>
      <c r="L22" s="415">
        <f>D22+D89</f>
        <v>46</v>
      </c>
      <c r="M22" s="415">
        <f>E22+E89</f>
        <v>70</v>
      </c>
      <c r="N22" s="415">
        <f>F22+F89</f>
        <v>141</v>
      </c>
      <c r="P22" s="142" t="s">
        <v>350</v>
      </c>
      <c r="Q22" s="21" t="s">
        <v>351</v>
      </c>
      <c r="R22" s="146">
        <f>L79+L34+L35+L37</f>
        <v>13</v>
      </c>
      <c r="S22" s="146">
        <f>M79+M34+M35+M37</f>
        <v>33</v>
      </c>
      <c r="T22" s="146">
        <f>N79+N34+N35+N37</f>
        <v>17</v>
      </c>
    </row>
    <row r="23" spans="1:20">
      <c r="A23" s="368"/>
      <c r="B23" s="397" t="s">
        <v>585</v>
      </c>
      <c r="C23" s="366" t="s">
        <v>21</v>
      </c>
      <c r="D23" s="149">
        <v>0</v>
      </c>
      <c r="E23" s="149">
        <v>0</v>
      </c>
      <c r="F23" s="149">
        <v>0</v>
      </c>
      <c r="G23" s="411"/>
      <c r="H23" s="368"/>
      <c r="I23" s="388"/>
      <c r="J23" s="372" t="s">
        <v>21</v>
      </c>
      <c r="K23" s="413" t="s">
        <v>144</v>
      </c>
      <c r="L23" s="415">
        <f t="shared" ref="L23:N24" si="5">D23</f>
        <v>0</v>
      </c>
      <c r="M23" s="415">
        <f t="shared" si="5"/>
        <v>0</v>
      </c>
      <c r="N23" s="415">
        <f t="shared" si="5"/>
        <v>0</v>
      </c>
      <c r="P23" s="142" t="s">
        <v>352</v>
      </c>
      <c r="Q23" s="21" t="s">
        <v>353</v>
      </c>
      <c r="R23" s="146">
        <f>L77</f>
        <v>513</v>
      </c>
      <c r="S23" s="146">
        <f>M77</f>
        <v>487</v>
      </c>
      <c r="T23" s="146">
        <f>N77</f>
        <v>356</v>
      </c>
    </row>
    <row r="24" spans="1:20">
      <c r="A24" s="368"/>
      <c r="B24" s="397" t="s">
        <v>586</v>
      </c>
      <c r="C24" s="366" t="s">
        <v>22</v>
      </c>
      <c r="D24" s="149">
        <v>98</v>
      </c>
      <c r="E24" s="149">
        <v>104</v>
      </c>
      <c r="F24" s="149">
        <v>163</v>
      </c>
      <c r="G24" s="411"/>
      <c r="H24" s="368"/>
      <c r="I24" s="388"/>
      <c r="J24" s="372" t="s">
        <v>22</v>
      </c>
      <c r="K24" s="413" t="s">
        <v>92</v>
      </c>
      <c r="L24" s="416">
        <f t="shared" si="5"/>
        <v>98</v>
      </c>
      <c r="M24" s="415">
        <f t="shared" si="5"/>
        <v>104</v>
      </c>
      <c r="N24" s="415">
        <f t="shared" si="5"/>
        <v>163</v>
      </c>
      <c r="P24" s="142" t="s">
        <v>354</v>
      </c>
      <c r="Q24" s="21" t="s">
        <v>355</v>
      </c>
      <c r="R24" s="395"/>
      <c r="S24" s="395"/>
      <c r="T24" s="395"/>
    </row>
    <row r="25" spans="1:20">
      <c r="A25" s="368"/>
      <c r="B25" s="397" t="s">
        <v>587</v>
      </c>
      <c r="C25" s="366" t="s">
        <v>23</v>
      </c>
      <c r="D25" s="149">
        <v>1120</v>
      </c>
      <c r="E25" s="149">
        <v>996</v>
      </c>
      <c r="F25" s="149">
        <v>940</v>
      </c>
      <c r="G25" s="411"/>
      <c r="H25" s="368"/>
      <c r="I25" s="388"/>
      <c r="J25" s="372" t="s">
        <v>23</v>
      </c>
      <c r="K25" s="413" t="s">
        <v>93</v>
      </c>
      <c r="L25" s="415">
        <f>D25+D82</f>
        <v>1647</v>
      </c>
      <c r="M25" s="415">
        <f>E25+E82</f>
        <v>1155</v>
      </c>
      <c r="N25" s="415">
        <f>F25+F82</f>
        <v>1042</v>
      </c>
      <c r="P25" s="142" t="s">
        <v>356</v>
      </c>
      <c r="Q25" s="21" t="s">
        <v>357</v>
      </c>
      <c r="R25" s="146">
        <f>L70+L67+L68+L72</f>
        <v>18949</v>
      </c>
      <c r="S25" s="146">
        <f>M70+M67+M68+M72</f>
        <v>16012</v>
      </c>
      <c r="T25" s="146">
        <f>N70+N67+N68+N72</f>
        <v>25479</v>
      </c>
    </row>
    <row r="26" spans="1:20">
      <c r="A26" s="368"/>
      <c r="B26" s="397" t="s">
        <v>588</v>
      </c>
      <c r="C26" s="366" t="s">
        <v>24</v>
      </c>
      <c r="D26" s="149">
        <v>5561</v>
      </c>
      <c r="E26" s="149">
        <v>5875</v>
      </c>
      <c r="F26" s="149">
        <v>6703</v>
      </c>
      <c r="G26" s="411"/>
      <c r="H26" s="368"/>
      <c r="I26" s="388"/>
      <c r="J26" s="372" t="s">
        <v>24</v>
      </c>
      <c r="K26" s="413" t="s">
        <v>94</v>
      </c>
      <c r="L26" s="415">
        <f t="shared" ref="L26:N27" si="6">D26</f>
        <v>5561</v>
      </c>
      <c r="M26" s="415">
        <f t="shared" si="6"/>
        <v>5875</v>
      </c>
      <c r="N26" s="415">
        <f t="shared" si="6"/>
        <v>6703</v>
      </c>
      <c r="P26" s="66"/>
      <c r="Q26" s="67" t="s">
        <v>412</v>
      </c>
      <c r="R26" s="138"/>
      <c r="S26" s="138"/>
      <c r="T26" s="139"/>
    </row>
    <row r="27" spans="1:20">
      <c r="A27" s="368"/>
      <c r="B27" s="397" t="s">
        <v>589</v>
      </c>
      <c r="C27" s="366" t="s">
        <v>25</v>
      </c>
      <c r="D27" s="149">
        <v>0</v>
      </c>
      <c r="E27" s="149">
        <v>0</v>
      </c>
      <c r="F27" s="149">
        <v>0</v>
      </c>
      <c r="G27" s="411"/>
      <c r="H27" s="368"/>
      <c r="I27" s="388"/>
      <c r="J27" s="372" t="s">
        <v>25</v>
      </c>
      <c r="K27" s="413" t="s">
        <v>145</v>
      </c>
      <c r="L27" s="415">
        <f t="shared" si="6"/>
        <v>0</v>
      </c>
      <c r="M27" s="415">
        <f t="shared" si="6"/>
        <v>0</v>
      </c>
      <c r="N27" s="415">
        <f t="shared" si="6"/>
        <v>0</v>
      </c>
      <c r="P27" s="142" t="s">
        <v>358</v>
      </c>
      <c r="Q27" s="22" t="s">
        <v>84</v>
      </c>
      <c r="R27" s="145">
        <f>L13</f>
        <v>5</v>
      </c>
      <c r="S27" s="145">
        <f>M13</f>
        <v>3</v>
      </c>
      <c r="T27" s="145">
        <f>N13</f>
        <v>6</v>
      </c>
    </row>
    <row r="28" spans="1:20" ht="25.5">
      <c r="A28" s="368"/>
      <c r="B28" s="398" t="s">
        <v>590</v>
      </c>
      <c r="C28" s="366" t="s">
        <v>591</v>
      </c>
      <c r="D28" s="149">
        <v>291</v>
      </c>
      <c r="E28" s="149">
        <v>354</v>
      </c>
      <c r="F28" s="149">
        <v>241</v>
      </c>
      <c r="G28" s="411"/>
      <c r="H28" s="368"/>
      <c r="I28" s="388"/>
      <c r="J28" s="372" t="s">
        <v>146</v>
      </c>
      <c r="K28" s="413" t="s">
        <v>147</v>
      </c>
      <c r="L28" s="414"/>
      <c r="M28" s="414"/>
      <c r="N28" s="414"/>
      <c r="P28" s="142" t="s">
        <v>359</v>
      </c>
      <c r="Q28" s="22" t="s">
        <v>90</v>
      </c>
      <c r="R28" s="145">
        <f>L19</f>
        <v>10</v>
      </c>
      <c r="S28" s="145">
        <f>M19</f>
        <v>0</v>
      </c>
      <c r="T28" s="145">
        <f>N19</f>
        <v>0</v>
      </c>
    </row>
    <row r="29" spans="1:20">
      <c r="A29" s="368"/>
      <c r="B29" s="396" t="s">
        <v>592</v>
      </c>
      <c r="C29" s="366" t="s">
        <v>26</v>
      </c>
      <c r="D29" s="149">
        <v>7</v>
      </c>
      <c r="E29" s="149">
        <v>1</v>
      </c>
      <c r="F29" s="149">
        <v>5</v>
      </c>
      <c r="G29" s="411"/>
      <c r="H29" s="368"/>
      <c r="I29" s="388"/>
      <c r="J29" s="372" t="s">
        <v>148</v>
      </c>
      <c r="K29" s="413" t="s">
        <v>149</v>
      </c>
      <c r="L29" s="414"/>
      <c r="M29" s="414"/>
      <c r="N29" s="414"/>
      <c r="P29" s="142" t="s">
        <v>360</v>
      </c>
      <c r="Q29" s="22" t="s">
        <v>361</v>
      </c>
      <c r="R29" s="145">
        <f>L17</f>
        <v>132</v>
      </c>
      <c r="S29" s="145">
        <f>M17</f>
        <v>175</v>
      </c>
      <c r="T29" s="145">
        <f>N17</f>
        <v>96</v>
      </c>
    </row>
    <row r="30" spans="1:20">
      <c r="A30" s="368"/>
      <c r="B30" s="396" t="s">
        <v>593</v>
      </c>
      <c r="C30" s="366" t="s">
        <v>27</v>
      </c>
      <c r="D30" s="149">
        <v>3708</v>
      </c>
      <c r="E30" s="149">
        <v>1641</v>
      </c>
      <c r="F30" s="149">
        <v>1661</v>
      </c>
      <c r="G30" s="411"/>
      <c r="H30" s="368"/>
      <c r="I30" s="388"/>
      <c r="J30" s="372" t="s">
        <v>26</v>
      </c>
      <c r="K30" s="413" t="s">
        <v>150</v>
      </c>
      <c r="L30" s="415">
        <f>D29</f>
        <v>7</v>
      </c>
      <c r="M30" s="415">
        <f>E29</f>
        <v>1</v>
      </c>
      <c r="N30" s="415">
        <f>F29</f>
        <v>5</v>
      </c>
      <c r="P30" s="142" t="s">
        <v>362</v>
      </c>
      <c r="Q30" s="22" t="s">
        <v>91</v>
      </c>
      <c r="R30" s="145">
        <f>L22</f>
        <v>46</v>
      </c>
      <c r="S30" s="145">
        <f>M22</f>
        <v>70</v>
      </c>
      <c r="T30" s="145">
        <f>N22</f>
        <v>141</v>
      </c>
    </row>
    <row r="31" spans="1:20">
      <c r="A31" s="368"/>
      <c r="B31" s="396" t="s">
        <v>594</v>
      </c>
      <c r="C31" s="366" t="s">
        <v>28</v>
      </c>
      <c r="D31" s="149">
        <v>6</v>
      </c>
      <c r="E31" s="149">
        <v>2</v>
      </c>
      <c r="F31" s="149">
        <v>3</v>
      </c>
      <c r="G31" s="411"/>
      <c r="H31" s="368"/>
      <c r="I31" s="388"/>
      <c r="J31" s="372" t="s">
        <v>27</v>
      </c>
      <c r="K31" s="413" t="s">
        <v>95</v>
      </c>
      <c r="L31" s="415">
        <f>D30+D34</f>
        <v>3782</v>
      </c>
      <c r="M31" s="415">
        <f>E30+E34</f>
        <v>1738</v>
      </c>
      <c r="N31" s="415">
        <f>F30+F34</f>
        <v>1836</v>
      </c>
      <c r="P31" s="142" t="s">
        <v>363</v>
      </c>
      <c r="Q31" s="22" t="s">
        <v>94</v>
      </c>
      <c r="R31" s="145">
        <f>L26</f>
        <v>5561</v>
      </c>
      <c r="S31" s="145">
        <f>M26</f>
        <v>5875</v>
      </c>
      <c r="T31" s="145">
        <f>N26</f>
        <v>6703</v>
      </c>
    </row>
    <row r="32" spans="1:20">
      <c r="A32" s="368"/>
      <c r="B32" s="396" t="s">
        <v>595</v>
      </c>
      <c r="C32" s="366" t="s">
        <v>29</v>
      </c>
      <c r="D32" s="149">
        <v>21</v>
      </c>
      <c r="E32" s="149">
        <v>1</v>
      </c>
      <c r="F32" s="149">
        <v>0</v>
      </c>
      <c r="G32" s="411"/>
      <c r="H32" s="368"/>
      <c r="I32" s="388"/>
      <c r="J32" s="372" t="s">
        <v>28</v>
      </c>
      <c r="K32" s="413" t="s">
        <v>96</v>
      </c>
      <c r="L32" s="415">
        <f t="shared" ref="L32:N33" si="7">D31</f>
        <v>6</v>
      </c>
      <c r="M32" s="415">
        <f t="shared" si="7"/>
        <v>2</v>
      </c>
      <c r="N32" s="415">
        <f t="shared" si="7"/>
        <v>3</v>
      </c>
      <c r="P32" s="142" t="s">
        <v>364</v>
      </c>
      <c r="Q32" s="22" t="s">
        <v>87</v>
      </c>
      <c r="R32" s="145">
        <f>L16</f>
        <v>1</v>
      </c>
      <c r="S32" s="145">
        <f>M16</f>
        <v>19</v>
      </c>
      <c r="T32" s="145">
        <f>N16</f>
        <v>49</v>
      </c>
    </row>
    <row r="33" spans="1:20">
      <c r="A33" s="368"/>
      <c r="B33" s="396" t="s">
        <v>596</v>
      </c>
      <c r="C33" s="366" t="s">
        <v>30</v>
      </c>
      <c r="D33" s="149">
        <v>0</v>
      </c>
      <c r="E33" s="149">
        <v>0</v>
      </c>
      <c r="F33" s="149">
        <v>0</v>
      </c>
      <c r="G33" s="411"/>
      <c r="H33" s="368"/>
      <c r="I33" s="388"/>
      <c r="J33" s="372" t="s">
        <v>29</v>
      </c>
      <c r="K33" s="413" t="s">
        <v>97</v>
      </c>
      <c r="L33" s="415">
        <f t="shared" si="7"/>
        <v>21</v>
      </c>
      <c r="M33" s="415">
        <f t="shared" si="7"/>
        <v>1</v>
      </c>
      <c r="N33" s="415">
        <f t="shared" si="7"/>
        <v>0</v>
      </c>
      <c r="P33" s="142" t="s">
        <v>365</v>
      </c>
      <c r="Q33" s="22" t="s">
        <v>145</v>
      </c>
      <c r="R33" s="145">
        <f>L27</f>
        <v>0</v>
      </c>
      <c r="S33" s="145">
        <f>M27</f>
        <v>0</v>
      </c>
      <c r="T33" s="145">
        <f>N27</f>
        <v>0</v>
      </c>
    </row>
    <row r="34" spans="1:20">
      <c r="A34" s="368"/>
      <c r="B34" s="396" t="s">
        <v>597</v>
      </c>
      <c r="C34" s="366" t="s">
        <v>598</v>
      </c>
      <c r="D34" s="149">
        <v>74</v>
      </c>
      <c r="E34" s="149">
        <v>97</v>
      </c>
      <c r="F34" s="149">
        <v>175</v>
      </c>
      <c r="G34" s="411"/>
      <c r="H34" s="368"/>
      <c r="I34" s="388"/>
      <c r="J34" s="372" t="s">
        <v>99</v>
      </c>
      <c r="K34" s="413" t="s">
        <v>98</v>
      </c>
      <c r="L34" s="415">
        <f>D38*0.5</f>
        <v>0</v>
      </c>
      <c r="M34" s="415">
        <f>E38*0.5</f>
        <v>5</v>
      </c>
      <c r="N34" s="415">
        <f>F38*0.5</f>
        <v>0</v>
      </c>
      <c r="P34" s="142" t="s">
        <v>366</v>
      </c>
      <c r="Q34" s="22" t="s">
        <v>89</v>
      </c>
      <c r="R34" s="145">
        <f>L18</f>
        <v>1</v>
      </c>
      <c r="S34" s="145">
        <f>M18</f>
        <v>9</v>
      </c>
      <c r="T34" s="145">
        <f>N18</f>
        <v>1</v>
      </c>
    </row>
    <row r="35" spans="1:20">
      <c r="A35" s="369"/>
      <c r="B35" s="399" t="s">
        <v>599</v>
      </c>
      <c r="C35" s="400" t="s">
        <v>600</v>
      </c>
      <c r="D35" s="149">
        <v>1149</v>
      </c>
      <c r="E35" s="149">
        <v>1812</v>
      </c>
      <c r="F35" s="149">
        <v>663</v>
      </c>
      <c r="G35" s="411"/>
      <c r="H35" s="368"/>
      <c r="I35" s="388"/>
      <c r="J35" s="372" t="s">
        <v>101</v>
      </c>
      <c r="K35" s="413" t="s">
        <v>100</v>
      </c>
      <c r="L35" s="415">
        <f>D38*0.5</f>
        <v>0</v>
      </c>
      <c r="M35" s="415">
        <f>E38*0.5</f>
        <v>5</v>
      </c>
      <c r="N35" s="415">
        <f>F38*0.5</f>
        <v>0</v>
      </c>
      <c r="P35" s="142" t="s">
        <v>367</v>
      </c>
      <c r="Q35" s="22" t="s">
        <v>141</v>
      </c>
      <c r="R35" s="145">
        <f>L20</f>
        <v>8</v>
      </c>
      <c r="S35" s="145">
        <f>M20</f>
        <v>0</v>
      </c>
      <c r="T35" s="145">
        <f>N20</f>
        <v>9</v>
      </c>
    </row>
    <row r="36" spans="1:20">
      <c r="A36" s="364" t="s">
        <v>31</v>
      </c>
      <c r="B36" s="396" t="s">
        <v>601</v>
      </c>
      <c r="C36" s="373" t="s">
        <v>33</v>
      </c>
      <c r="D36" s="149">
        <v>4</v>
      </c>
      <c r="E36" s="149">
        <v>13</v>
      </c>
      <c r="F36" s="149">
        <v>16</v>
      </c>
      <c r="G36" s="411"/>
      <c r="H36" s="368"/>
      <c r="I36" s="388"/>
      <c r="J36" s="372" t="s">
        <v>30</v>
      </c>
      <c r="K36" s="413" t="s">
        <v>151</v>
      </c>
      <c r="L36" s="415">
        <f>D33</f>
        <v>0</v>
      </c>
      <c r="M36" s="415">
        <f>E33</f>
        <v>0</v>
      </c>
      <c r="N36" s="415">
        <f>F33</f>
        <v>0</v>
      </c>
      <c r="P36" s="142" t="s">
        <v>368</v>
      </c>
      <c r="Q36" s="22" t="s">
        <v>147</v>
      </c>
      <c r="R36" s="147"/>
      <c r="S36" s="147"/>
      <c r="T36" s="147"/>
    </row>
    <row r="37" spans="1:20">
      <c r="A37" s="368"/>
      <c r="B37" s="396" t="s">
        <v>602</v>
      </c>
      <c r="C37" s="366" t="s">
        <v>603</v>
      </c>
      <c r="D37" s="149">
        <v>9</v>
      </c>
      <c r="E37" s="149">
        <v>0</v>
      </c>
      <c r="F37" s="149">
        <v>1</v>
      </c>
      <c r="G37" s="411"/>
      <c r="H37" s="364" t="s">
        <v>31</v>
      </c>
      <c r="I37" s="390" t="s">
        <v>32</v>
      </c>
      <c r="J37" s="372" t="s">
        <v>33</v>
      </c>
      <c r="K37" s="413" t="s">
        <v>102</v>
      </c>
      <c r="L37" s="415">
        <f t="shared" ref="L37:M37" si="8">D36</f>
        <v>4</v>
      </c>
      <c r="M37" s="415">
        <f t="shared" si="8"/>
        <v>13</v>
      </c>
      <c r="N37" s="415">
        <f>F36</f>
        <v>16</v>
      </c>
      <c r="P37" s="142" t="s">
        <v>369</v>
      </c>
      <c r="Q37" s="22" t="s">
        <v>86</v>
      </c>
      <c r="R37" s="145">
        <f>L15</f>
        <v>20</v>
      </c>
      <c r="S37" s="145">
        <f>M15</f>
        <v>10</v>
      </c>
      <c r="T37" s="145">
        <f>N15</f>
        <v>8</v>
      </c>
    </row>
    <row r="38" spans="1:20" ht="25.5">
      <c r="A38" s="369"/>
      <c r="B38" s="396" t="s">
        <v>604</v>
      </c>
      <c r="C38" s="366" t="s">
        <v>605</v>
      </c>
      <c r="D38" s="149">
        <v>0</v>
      </c>
      <c r="E38" s="149">
        <v>10</v>
      </c>
      <c r="F38" s="149">
        <v>0</v>
      </c>
      <c r="G38" s="411"/>
      <c r="H38" s="364" t="s">
        <v>34</v>
      </c>
      <c r="I38" s="390" t="s">
        <v>152</v>
      </c>
      <c r="J38" s="372" t="s">
        <v>35</v>
      </c>
      <c r="K38" s="413" t="s">
        <v>103</v>
      </c>
      <c r="L38" s="415">
        <f t="shared" ref="L38:M39" si="9">D39+D41</f>
        <v>9974</v>
      </c>
      <c r="M38" s="415">
        <f t="shared" si="9"/>
        <v>10293</v>
      </c>
      <c r="N38" s="415">
        <f>F39+F41</f>
        <v>10355</v>
      </c>
      <c r="P38" s="142" t="s">
        <v>370</v>
      </c>
      <c r="Q38" s="22" t="s">
        <v>143</v>
      </c>
      <c r="R38" s="145">
        <f>L21</f>
        <v>0</v>
      </c>
      <c r="S38" s="145">
        <f>M21</f>
        <v>0</v>
      </c>
      <c r="T38" s="145">
        <f>N21</f>
        <v>6</v>
      </c>
    </row>
    <row r="39" spans="1:20">
      <c r="A39" s="364" t="s">
        <v>34</v>
      </c>
      <c r="B39" s="396" t="s">
        <v>606</v>
      </c>
      <c r="C39" s="374" t="s">
        <v>35</v>
      </c>
      <c r="D39" s="149">
        <v>4032</v>
      </c>
      <c r="E39" s="149">
        <v>4025</v>
      </c>
      <c r="F39" s="149">
        <v>4629</v>
      </c>
      <c r="G39" s="411"/>
      <c r="H39" s="375"/>
      <c r="I39" s="391"/>
      <c r="J39" s="372" t="s">
        <v>105</v>
      </c>
      <c r="K39" s="413" t="s">
        <v>104</v>
      </c>
      <c r="L39" s="415">
        <f t="shared" si="9"/>
        <v>1865</v>
      </c>
      <c r="M39" s="415">
        <f t="shared" si="9"/>
        <v>1259</v>
      </c>
      <c r="N39" s="415">
        <f>F40+F42</f>
        <v>1183</v>
      </c>
      <c r="P39" s="142" t="s">
        <v>371</v>
      </c>
      <c r="Q39" s="22" t="s">
        <v>93</v>
      </c>
      <c r="R39" s="145">
        <f>L25</f>
        <v>1647</v>
      </c>
      <c r="S39" s="145">
        <f>M25</f>
        <v>1155</v>
      </c>
      <c r="T39" s="145">
        <f>N25</f>
        <v>1042</v>
      </c>
    </row>
    <row r="40" spans="1:20" ht="15" customHeight="1">
      <c r="A40" s="375"/>
      <c r="B40" s="401" t="s">
        <v>607</v>
      </c>
      <c r="C40" s="402" t="s">
        <v>36</v>
      </c>
      <c r="D40" s="149">
        <v>1706</v>
      </c>
      <c r="E40" s="149">
        <v>1177</v>
      </c>
      <c r="F40" s="149">
        <v>988</v>
      </c>
      <c r="G40" s="411"/>
      <c r="H40" s="364" t="s">
        <v>37</v>
      </c>
      <c r="I40" s="387" t="s">
        <v>153</v>
      </c>
      <c r="J40" s="372" t="s">
        <v>38</v>
      </c>
      <c r="K40" s="413" t="s">
        <v>106</v>
      </c>
      <c r="L40" s="415">
        <f t="shared" ref="L40:M40" si="10">D43</f>
        <v>1119</v>
      </c>
      <c r="M40" s="415">
        <f t="shared" si="10"/>
        <v>474</v>
      </c>
      <c r="N40" s="415">
        <f>F43</f>
        <v>821</v>
      </c>
      <c r="P40" s="142" t="s">
        <v>372</v>
      </c>
      <c r="Q40" s="22" t="s">
        <v>85</v>
      </c>
      <c r="R40" s="145">
        <f>L14</f>
        <v>3</v>
      </c>
      <c r="S40" s="145">
        <f>M14</f>
        <v>0</v>
      </c>
      <c r="T40" s="145">
        <f>N14</f>
        <v>3</v>
      </c>
    </row>
    <row r="41" spans="1:20">
      <c r="A41" s="375"/>
      <c r="B41" s="401" t="s">
        <v>608</v>
      </c>
      <c r="C41" s="402" t="s">
        <v>609</v>
      </c>
      <c r="D41" s="149">
        <v>5942</v>
      </c>
      <c r="E41" s="149">
        <v>6268</v>
      </c>
      <c r="F41" s="149">
        <v>5726</v>
      </c>
      <c r="G41" s="411"/>
      <c r="H41" s="368"/>
      <c r="I41" s="388"/>
      <c r="J41" s="372" t="s">
        <v>39</v>
      </c>
      <c r="K41" s="413" t="s">
        <v>107</v>
      </c>
      <c r="L41" s="415">
        <f>D44+D69</f>
        <v>2824</v>
      </c>
      <c r="M41" s="415">
        <f>E44+E69</f>
        <v>2423</v>
      </c>
      <c r="N41" s="415">
        <f>F44+F69</f>
        <v>2276</v>
      </c>
      <c r="P41" s="142" t="s">
        <v>373</v>
      </c>
      <c r="Q41" s="22" t="s">
        <v>374</v>
      </c>
      <c r="R41" s="145">
        <f t="shared" ref="R41:T43" si="11">L10</f>
        <v>8</v>
      </c>
      <c r="S41" s="145">
        <f t="shared" si="11"/>
        <v>7</v>
      </c>
      <c r="T41" s="145">
        <f t="shared" si="11"/>
        <v>21</v>
      </c>
    </row>
    <row r="42" spans="1:20">
      <c r="A42" s="376"/>
      <c r="B42" s="401" t="s">
        <v>610</v>
      </c>
      <c r="C42" s="402" t="s">
        <v>611</v>
      </c>
      <c r="D42" s="149">
        <v>159</v>
      </c>
      <c r="E42" s="149">
        <v>82</v>
      </c>
      <c r="F42" s="149">
        <v>195</v>
      </c>
      <c r="G42" s="411"/>
      <c r="H42" s="368"/>
      <c r="I42" s="388"/>
      <c r="J42" s="372" t="s">
        <v>40</v>
      </c>
      <c r="K42" s="413" t="s">
        <v>108</v>
      </c>
      <c r="L42" s="415">
        <f t="shared" ref="L42:M42" si="12">D46+D45</f>
        <v>107</v>
      </c>
      <c r="M42" s="415">
        <f t="shared" si="12"/>
        <v>76</v>
      </c>
      <c r="N42" s="415">
        <f>F46+F45</f>
        <v>101</v>
      </c>
      <c r="P42" s="142" t="s">
        <v>375</v>
      </c>
      <c r="Q42" s="22" t="s">
        <v>82</v>
      </c>
      <c r="R42" s="146">
        <f t="shared" si="11"/>
        <v>6261</v>
      </c>
      <c r="S42" s="146">
        <f t="shared" si="11"/>
        <v>7341</v>
      </c>
      <c r="T42" s="146">
        <f t="shared" si="11"/>
        <v>6214</v>
      </c>
    </row>
    <row r="43" spans="1:20">
      <c r="A43" s="364" t="s">
        <v>37</v>
      </c>
      <c r="B43" s="396" t="s">
        <v>612</v>
      </c>
      <c r="C43" s="402" t="s">
        <v>38</v>
      </c>
      <c r="D43" s="149">
        <v>1119</v>
      </c>
      <c r="E43" s="149">
        <v>474</v>
      </c>
      <c r="F43" s="149">
        <v>821</v>
      </c>
      <c r="G43" s="411"/>
      <c r="H43" s="369"/>
      <c r="I43" s="389"/>
      <c r="J43" s="372" t="s">
        <v>41</v>
      </c>
      <c r="K43" s="413" t="s">
        <v>109</v>
      </c>
      <c r="L43" s="415">
        <f t="shared" ref="L43:M43" si="13">D47</f>
        <v>537</v>
      </c>
      <c r="M43" s="415">
        <f t="shared" si="13"/>
        <v>438</v>
      </c>
      <c r="N43" s="415">
        <f>F47</f>
        <v>610</v>
      </c>
      <c r="P43" s="142" t="s">
        <v>376</v>
      </c>
      <c r="Q43" s="22" t="s">
        <v>83</v>
      </c>
      <c r="R43" s="146">
        <f t="shared" si="11"/>
        <v>3786</v>
      </c>
      <c r="S43" s="146">
        <f t="shared" si="11"/>
        <v>4449</v>
      </c>
      <c r="T43" s="146">
        <f t="shared" si="11"/>
        <v>4146</v>
      </c>
    </row>
    <row r="44" spans="1:20">
      <c r="A44" s="368"/>
      <c r="B44" s="396" t="s">
        <v>613</v>
      </c>
      <c r="C44" s="402" t="s">
        <v>39</v>
      </c>
      <c r="D44" s="149">
        <v>2767</v>
      </c>
      <c r="E44" s="149">
        <v>2337</v>
      </c>
      <c r="F44" s="149">
        <v>2194</v>
      </c>
      <c r="G44" s="411"/>
      <c r="H44" s="364" t="s">
        <v>42</v>
      </c>
      <c r="I44" s="377" t="s">
        <v>154</v>
      </c>
      <c r="J44" s="372" t="s">
        <v>43</v>
      </c>
      <c r="K44" s="413" t="s">
        <v>110</v>
      </c>
      <c r="L44" s="416">
        <f t="shared" ref="L44:M44" si="14">D48+D50</f>
        <v>434</v>
      </c>
      <c r="M44" s="415">
        <f t="shared" si="14"/>
        <v>196</v>
      </c>
      <c r="N44" s="415">
        <f>F48+F50</f>
        <v>271</v>
      </c>
      <c r="P44" s="142" t="s">
        <v>377</v>
      </c>
      <c r="Q44" s="22" t="s">
        <v>378</v>
      </c>
      <c r="R44" s="146">
        <f>L71</f>
        <v>29078</v>
      </c>
      <c r="S44" s="146">
        <f>M71</f>
        <v>28923</v>
      </c>
      <c r="T44" s="146">
        <f>N71</f>
        <v>45852</v>
      </c>
    </row>
    <row r="45" spans="1:20">
      <c r="A45" s="368"/>
      <c r="B45" s="396" t="s">
        <v>614</v>
      </c>
      <c r="C45" s="402" t="s">
        <v>615</v>
      </c>
      <c r="D45" s="149">
        <v>63</v>
      </c>
      <c r="E45" s="149">
        <v>41</v>
      </c>
      <c r="F45" s="149">
        <v>61</v>
      </c>
      <c r="G45" s="411"/>
      <c r="H45" s="368"/>
      <c r="I45" s="378"/>
      <c r="J45" s="372" t="s">
        <v>44</v>
      </c>
      <c r="K45" s="413" t="s">
        <v>111</v>
      </c>
      <c r="L45" s="415">
        <f t="shared" ref="L45:N45" si="15">D49</f>
        <v>5</v>
      </c>
      <c r="M45" s="415">
        <f t="shared" si="15"/>
        <v>5</v>
      </c>
      <c r="N45" s="415">
        <f t="shared" si="15"/>
        <v>10</v>
      </c>
      <c r="P45" s="142" t="s">
        <v>379</v>
      </c>
      <c r="Q45" s="22" t="s">
        <v>176</v>
      </c>
      <c r="R45" s="146">
        <f>L45</f>
        <v>5</v>
      </c>
      <c r="S45" s="146">
        <f>M45</f>
        <v>5</v>
      </c>
      <c r="T45" s="146">
        <f>N45</f>
        <v>10</v>
      </c>
    </row>
    <row r="46" spans="1:20">
      <c r="A46" s="368"/>
      <c r="B46" s="396" t="s">
        <v>616</v>
      </c>
      <c r="C46" s="402" t="s">
        <v>40</v>
      </c>
      <c r="D46" s="149">
        <v>44</v>
      </c>
      <c r="E46" s="149">
        <v>35</v>
      </c>
      <c r="F46" s="149">
        <v>40</v>
      </c>
      <c r="G46" s="411"/>
      <c r="H46" s="369"/>
      <c r="I46" s="379"/>
      <c r="J46" s="372" t="s">
        <v>45</v>
      </c>
      <c r="K46" s="413" t="s">
        <v>155</v>
      </c>
      <c r="L46" s="415">
        <f t="shared" ref="L46:M46" si="16">D51</f>
        <v>0</v>
      </c>
      <c r="M46" s="415">
        <f t="shared" si="16"/>
        <v>0</v>
      </c>
      <c r="N46" s="415">
        <f>F51</f>
        <v>0</v>
      </c>
      <c r="P46" s="142" t="s">
        <v>380</v>
      </c>
      <c r="Q46" s="22" t="s">
        <v>381</v>
      </c>
      <c r="R46" s="395"/>
      <c r="S46" s="395"/>
      <c r="T46" s="395"/>
    </row>
    <row r="47" spans="1:20">
      <c r="A47" s="369"/>
      <c r="B47" s="396" t="s">
        <v>617</v>
      </c>
      <c r="C47" s="402" t="s">
        <v>41</v>
      </c>
      <c r="D47" s="149">
        <v>537</v>
      </c>
      <c r="E47" s="149">
        <v>438</v>
      </c>
      <c r="F47" s="149">
        <v>610</v>
      </c>
      <c r="G47" s="411"/>
      <c r="H47" s="364" t="s">
        <v>46</v>
      </c>
      <c r="I47" s="387" t="s">
        <v>156</v>
      </c>
      <c r="J47" s="372" t="s">
        <v>47</v>
      </c>
      <c r="K47" s="413" t="s">
        <v>112</v>
      </c>
      <c r="L47" s="415">
        <f t="shared" ref="L47:M47" si="17">D52+D53+D56+D57+D59</f>
        <v>9789</v>
      </c>
      <c r="M47" s="415">
        <f t="shared" si="17"/>
        <v>9493</v>
      </c>
      <c r="N47" s="415">
        <f>F52+F53+F56+F57+F59</f>
        <v>9710</v>
      </c>
      <c r="P47" s="142" t="s">
        <v>382</v>
      </c>
      <c r="Q47" s="22" t="s">
        <v>383</v>
      </c>
      <c r="R47" s="146">
        <f>L55</f>
        <v>0</v>
      </c>
      <c r="S47" s="146">
        <f>M55</f>
        <v>0</v>
      </c>
      <c r="T47" s="146">
        <f>N55</f>
        <v>1</v>
      </c>
    </row>
    <row r="48" spans="1:20">
      <c r="A48" s="364" t="s">
        <v>42</v>
      </c>
      <c r="B48" s="396" t="s">
        <v>618</v>
      </c>
      <c r="C48" s="402" t="s">
        <v>43</v>
      </c>
      <c r="D48" s="149">
        <v>61</v>
      </c>
      <c r="E48" s="149">
        <v>11</v>
      </c>
      <c r="F48" s="149">
        <v>6</v>
      </c>
      <c r="G48" s="411"/>
      <c r="H48" s="382"/>
      <c r="I48" s="388"/>
      <c r="J48" s="372" t="s">
        <v>48</v>
      </c>
      <c r="K48" s="413" t="s">
        <v>157</v>
      </c>
      <c r="L48" s="415">
        <f t="shared" ref="L48:M48" si="18">D54+D55</f>
        <v>43338</v>
      </c>
      <c r="M48" s="415">
        <f t="shared" si="18"/>
        <v>39650</v>
      </c>
      <c r="N48" s="415">
        <f>F54+F55</f>
        <v>39619</v>
      </c>
      <c r="P48" s="142" t="s">
        <v>384</v>
      </c>
      <c r="Q48" s="22" t="s">
        <v>106</v>
      </c>
      <c r="R48" s="146">
        <f>L40</f>
        <v>1119</v>
      </c>
      <c r="S48" s="146">
        <f>M40</f>
        <v>474</v>
      </c>
      <c r="T48" s="146">
        <f>N40</f>
        <v>821</v>
      </c>
    </row>
    <row r="49" spans="1:20">
      <c r="A49" s="368"/>
      <c r="B49" s="396" t="s">
        <v>619</v>
      </c>
      <c r="C49" s="402" t="s">
        <v>44</v>
      </c>
      <c r="D49" s="149">
        <v>5</v>
      </c>
      <c r="E49" s="149">
        <v>5</v>
      </c>
      <c r="F49" s="149">
        <v>10</v>
      </c>
      <c r="G49" s="411"/>
      <c r="H49" s="382"/>
      <c r="I49" s="388"/>
      <c r="J49" s="372" t="s">
        <v>49</v>
      </c>
      <c r="K49" s="413" t="s">
        <v>158</v>
      </c>
      <c r="L49" s="415">
        <f t="shared" ref="L49:M49" si="19">D58</f>
        <v>190</v>
      </c>
      <c r="M49" s="415">
        <f t="shared" si="19"/>
        <v>237</v>
      </c>
      <c r="N49" s="415">
        <f>F58</f>
        <v>448</v>
      </c>
      <c r="P49" s="142" t="s">
        <v>385</v>
      </c>
      <c r="Q49" s="22" t="s">
        <v>108</v>
      </c>
      <c r="R49" s="146">
        <f>L42</f>
        <v>107</v>
      </c>
      <c r="S49" s="146">
        <f>M42</f>
        <v>76</v>
      </c>
      <c r="T49" s="146">
        <f>N42</f>
        <v>101</v>
      </c>
    </row>
    <row r="50" spans="1:20" ht="15" customHeight="1">
      <c r="A50" s="368"/>
      <c r="B50" s="396" t="s">
        <v>620</v>
      </c>
      <c r="C50" s="402" t="s">
        <v>621</v>
      </c>
      <c r="D50" s="149">
        <v>373</v>
      </c>
      <c r="E50" s="149">
        <v>185</v>
      </c>
      <c r="F50" s="149">
        <v>265</v>
      </c>
      <c r="G50" s="411"/>
      <c r="H50" s="364" t="s">
        <v>50</v>
      </c>
      <c r="I50" s="387" t="s">
        <v>159</v>
      </c>
      <c r="J50" s="372" t="s">
        <v>51</v>
      </c>
      <c r="K50" s="413" t="s">
        <v>113</v>
      </c>
      <c r="L50" s="415">
        <f>D60+D63</f>
        <v>32892</v>
      </c>
      <c r="M50" s="415">
        <f>E60+E63</f>
        <v>26126</v>
      </c>
      <c r="N50" s="415">
        <f>F60+F63</f>
        <v>29882</v>
      </c>
      <c r="P50" s="142" t="s">
        <v>386</v>
      </c>
      <c r="Q50" s="22" t="s">
        <v>107</v>
      </c>
      <c r="R50" s="146">
        <f>L41</f>
        <v>2824</v>
      </c>
      <c r="S50" s="146">
        <f>M41</f>
        <v>2423</v>
      </c>
      <c r="T50" s="146">
        <f>N41</f>
        <v>2276</v>
      </c>
    </row>
    <row r="51" spans="1:20">
      <c r="A51" s="369"/>
      <c r="B51" s="396" t="s">
        <v>622</v>
      </c>
      <c r="C51" s="402" t="s">
        <v>45</v>
      </c>
      <c r="D51" s="149">
        <v>0</v>
      </c>
      <c r="E51" s="149">
        <v>0</v>
      </c>
      <c r="F51" s="149">
        <v>0</v>
      </c>
      <c r="G51" s="411"/>
      <c r="H51" s="368"/>
      <c r="I51" s="388"/>
      <c r="J51" s="372" t="s">
        <v>115</v>
      </c>
      <c r="K51" s="413" t="s">
        <v>114</v>
      </c>
      <c r="L51" s="415">
        <f t="shared" ref="L51:M51" si="20">D61</f>
        <v>47962</v>
      </c>
      <c r="M51" s="415">
        <f t="shared" si="20"/>
        <v>48062</v>
      </c>
      <c r="N51" s="415">
        <f>F61</f>
        <v>51113</v>
      </c>
      <c r="P51" s="142" t="s">
        <v>387</v>
      </c>
      <c r="Q51" s="22" t="s">
        <v>388</v>
      </c>
      <c r="R51" s="147"/>
      <c r="S51" s="147"/>
      <c r="T51" s="147"/>
    </row>
    <row r="52" spans="1:20">
      <c r="A52" s="380" t="s">
        <v>46</v>
      </c>
      <c r="B52" s="403" t="s">
        <v>623</v>
      </c>
      <c r="C52" s="404" t="s">
        <v>47</v>
      </c>
      <c r="D52" s="149">
        <v>6781</v>
      </c>
      <c r="E52" s="149">
        <v>6647</v>
      </c>
      <c r="F52" s="149">
        <v>6726</v>
      </c>
      <c r="G52" s="411"/>
      <c r="H52" s="368"/>
      <c r="I52" s="388"/>
      <c r="J52" s="372" t="s">
        <v>52</v>
      </c>
      <c r="K52" s="413" t="s">
        <v>116</v>
      </c>
      <c r="L52" s="415">
        <f t="shared" ref="L52:M52" si="21">D62*0.5</f>
        <v>264</v>
      </c>
      <c r="M52" s="415">
        <f t="shared" si="21"/>
        <v>237.5</v>
      </c>
      <c r="N52" s="415">
        <f>F62*0.5</f>
        <v>319.5</v>
      </c>
      <c r="P52" s="142" t="s">
        <v>389</v>
      </c>
      <c r="Q52" s="22" t="s">
        <v>390</v>
      </c>
      <c r="R52" s="147"/>
      <c r="S52" s="147"/>
      <c r="T52" s="147"/>
    </row>
    <row r="53" spans="1:20">
      <c r="A53" s="381"/>
      <c r="B53" s="403" t="s">
        <v>624</v>
      </c>
      <c r="C53" s="404" t="s">
        <v>625</v>
      </c>
      <c r="D53" s="149">
        <v>516</v>
      </c>
      <c r="E53" s="149">
        <v>689</v>
      </c>
      <c r="F53" s="149">
        <v>684</v>
      </c>
      <c r="G53" s="411"/>
      <c r="H53" s="368"/>
      <c r="I53" s="388"/>
      <c r="J53" s="372" t="s">
        <v>118</v>
      </c>
      <c r="K53" s="413" t="s">
        <v>117</v>
      </c>
      <c r="L53" s="415">
        <f t="shared" ref="L53:M53" si="22">D62*0.5</f>
        <v>264</v>
      </c>
      <c r="M53" s="415">
        <f t="shared" si="22"/>
        <v>237.5</v>
      </c>
      <c r="N53" s="415">
        <f>F62*0.5</f>
        <v>319.5</v>
      </c>
      <c r="P53" s="142" t="s">
        <v>391</v>
      </c>
      <c r="Q53" s="22" t="s">
        <v>392</v>
      </c>
      <c r="R53" s="145">
        <f>L56</f>
        <v>2</v>
      </c>
      <c r="S53" s="145">
        <f>M56</f>
        <v>4</v>
      </c>
      <c r="T53" s="145">
        <f>N56</f>
        <v>25</v>
      </c>
    </row>
    <row r="54" spans="1:20" ht="15" customHeight="1">
      <c r="A54" s="381"/>
      <c r="B54" s="403" t="s">
        <v>626</v>
      </c>
      <c r="C54" s="404" t="s">
        <v>48</v>
      </c>
      <c r="D54" s="149">
        <v>31917</v>
      </c>
      <c r="E54" s="149">
        <v>28140</v>
      </c>
      <c r="F54" s="149">
        <v>27715</v>
      </c>
      <c r="G54" s="411"/>
      <c r="H54" s="364" t="s">
        <v>53</v>
      </c>
      <c r="I54" s="390" t="s">
        <v>54</v>
      </c>
      <c r="J54" s="372" t="s">
        <v>55</v>
      </c>
      <c r="K54" s="383" t="s">
        <v>160</v>
      </c>
      <c r="L54" s="415">
        <f t="shared" ref="L54:M54" si="23">D66+D67+D68</f>
        <v>139</v>
      </c>
      <c r="M54" s="415">
        <f t="shared" si="23"/>
        <v>310</v>
      </c>
      <c r="N54" s="415">
        <f>F66+F67+F68</f>
        <v>152</v>
      </c>
      <c r="P54" s="66"/>
      <c r="Q54" s="67" t="s">
        <v>410</v>
      </c>
      <c r="R54" s="138"/>
      <c r="S54" s="138"/>
      <c r="T54" s="139"/>
    </row>
    <row r="55" spans="1:20">
      <c r="A55" s="381"/>
      <c r="B55" s="403" t="s">
        <v>627</v>
      </c>
      <c r="C55" s="404" t="s">
        <v>628</v>
      </c>
      <c r="D55" s="149">
        <v>11421</v>
      </c>
      <c r="E55" s="149">
        <v>11510</v>
      </c>
      <c r="F55" s="149">
        <v>11904</v>
      </c>
      <c r="G55" s="411"/>
      <c r="H55" s="368"/>
      <c r="I55" s="391"/>
      <c r="J55" s="372" t="s">
        <v>56</v>
      </c>
      <c r="K55" s="413" t="s">
        <v>161</v>
      </c>
      <c r="L55" s="415">
        <f t="shared" ref="L55:M56" si="24">D70</f>
        <v>0</v>
      </c>
      <c r="M55" s="415">
        <f t="shared" si="24"/>
        <v>0</v>
      </c>
      <c r="N55" s="415">
        <f>F70</f>
        <v>1</v>
      </c>
      <c r="P55" s="142" t="s">
        <v>393</v>
      </c>
      <c r="Q55" s="22" t="s">
        <v>394</v>
      </c>
      <c r="R55" s="394"/>
      <c r="S55" s="394"/>
      <c r="T55" s="394"/>
    </row>
    <row r="56" spans="1:20">
      <c r="A56" s="381"/>
      <c r="B56" s="403" t="s">
        <v>629</v>
      </c>
      <c r="C56" s="404" t="s">
        <v>630</v>
      </c>
      <c r="D56" s="149">
        <v>694</v>
      </c>
      <c r="E56" s="149">
        <v>446</v>
      </c>
      <c r="F56" s="149">
        <v>573</v>
      </c>
      <c r="G56" s="411"/>
      <c r="H56" s="368"/>
      <c r="I56" s="391"/>
      <c r="J56" s="372" t="s">
        <v>57</v>
      </c>
      <c r="K56" s="413" t="s">
        <v>162</v>
      </c>
      <c r="L56" s="415">
        <f t="shared" si="24"/>
        <v>2</v>
      </c>
      <c r="M56" s="415">
        <f t="shared" si="24"/>
        <v>4</v>
      </c>
      <c r="N56" s="415">
        <f>F71</f>
        <v>25</v>
      </c>
      <c r="P56" s="142" t="s">
        <v>395</v>
      </c>
      <c r="Q56" s="22" t="s">
        <v>396</v>
      </c>
      <c r="R56" s="394"/>
      <c r="S56" s="394"/>
      <c r="T56" s="394"/>
    </row>
    <row r="57" spans="1:20">
      <c r="A57" s="381"/>
      <c r="B57" s="403" t="s">
        <v>631</v>
      </c>
      <c r="C57" s="404" t="s">
        <v>632</v>
      </c>
      <c r="D57" s="149">
        <v>632</v>
      </c>
      <c r="E57" s="149">
        <v>467</v>
      </c>
      <c r="F57" s="149">
        <v>360</v>
      </c>
      <c r="G57" s="411"/>
      <c r="H57" s="368"/>
      <c r="I57" s="391"/>
      <c r="J57" s="372" t="s">
        <v>120</v>
      </c>
      <c r="K57" s="413" t="s">
        <v>119</v>
      </c>
      <c r="L57" s="414"/>
      <c r="M57" s="414"/>
      <c r="N57" s="414"/>
      <c r="P57" s="76"/>
      <c r="Q57" s="77" t="s">
        <v>413</v>
      </c>
      <c r="R57" s="140"/>
      <c r="S57" s="140"/>
      <c r="T57" s="141"/>
    </row>
    <row r="58" spans="1:20">
      <c r="A58" s="381"/>
      <c r="B58" s="403" t="s">
        <v>634</v>
      </c>
      <c r="C58" s="404" t="s">
        <v>49</v>
      </c>
      <c r="D58" s="149">
        <v>190</v>
      </c>
      <c r="E58" s="149">
        <v>237</v>
      </c>
      <c r="F58" s="149">
        <v>448</v>
      </c>
      <c r="G58" s="411"/>
      <c r="H58" s="368"/>
      <c r="I58" s="391"/>
      <c r="J58" s="372" t="s">
        <v>122</v>
      </c>
      <c r="K58" s="413" t="s">
        <v>121</v>
      </c>
      <c r="L58" s="414"/>
      <c r="M58" s="414"/>
      <c r="N58" s="414"/>
      <c r="P58" s="372">
        <v>1</v>
      </c>
      <c r="Q58" s="367" t="s">
        <v>397</v>
      </c>
      <c r="R58" s="393">
        <f>L23+L24+L30</f>
        <v>105</v>
      </c>
      <c r="S58" s="393">
        <f>M23+M24+M30</f>
        <v>105</v>
      </c>
      <c r="T58" s="393">
        <f>N23+N24+N30</f>
        <v>168</v>
      </c>
    </row>
    <row r="59" spans="1:20">
      <c r="A59" s="384"/>
      <c r="B59" s="405" t="s">
        <v>635</v>
      </c>
      <c r="C59" s="404" t="s">
        <v>636</v>
      </c>
      <c r="D59" s="149">
        <v>1166</v>
      </c>
      <c r="E59" s="149">
        <v>1244</v>
      </c>
      <c r="F59" s="149">
        <v>1367</v>
      </c>
      <c r="G59" s="411"/>
      <c r="H59" s="368"/>
      <c r="I59" s="391"/>
      <c r="J59" s="372" t="s">
        <v>124</v>
      </c>
      <c r="K59" s="413" t="s">
        <v>123</v>
      </c>
      <c r="L59" s="414"/>
      <c r="M59" s="414"/>
      <c r="N59" s="414"/>
      <c r="P59" s="372">
        <v>2</v>
      </c>
      <c r="Q59" s="367" t="s">
        <v>398</v>
      </c>
      <c r="R59" s="393">
        <f>L31+L32+L33+L36</f>
        <v>3809</v>
      </c>
      <c r="S59" s="393">
        <f>M31+M32+M33+M36</f>
        <v>1741</v>
      </c>
      <c r="T59" s="393">
        <f>N31+N32+N33+N36</f>
        <v>1839</v>
      </c>
    </row>
    <row r="60" spans="1:20">
      <c r="A60" s="385" t="s">
        <v>50</v>
      </c>
      <c r="B60" s="396" t="s">
        <v>637</v>
      </c>
      <c r="C60" s="402" t="s">
        <v>51</v>
      </c>
      <c r="D60" s="149">
        <v>11416</v>
      </c>
      <c r="E60" s="149">
        <v>5389</v>
      </c>
      <c r="F60" s="149">
        <v>5130</v>
      </c>
      <c r="G60" s="411"/>
      <c r="H60" s="368"/>
      <c r="I60" s="391"/>
      <c r="J60" s="372" t="s">
        <v>58</v>
      </c>
      <c r="K60" s="413" t="s">
        <v>136</v>
      </c>
      <c r="L60" s="415">
        <f t="shared" ref="L60:N63" si="25">D72</f>
        <v>6</v>
      </c>
      <c r="M60" s="415">
        <f t="shared" si="25"/>
        <v>17</v>
      </c>
      <c r="N60" s="415">
        <f>F72</f>
        <v>6</v>
      </c>
      <c r="P60" s="372">
        <v>3</v>
      </c>
      <c r="Q60" s="367" t="s">
        <v>323</v>
      </c>
      <c r="R60" s="393">
        <f>L60+L61+L62+L63</f>
        <v>396</v>
      </c>
      <c r="S60" s="393">
        <f>M60+M61+M62+M63</f>
        <v>434</v>
      </c>
      <c r="T60" s="393">
        <f>N60+N61+N62+N63</f>
        <v>283</v>
      </c>
    </row>
    <row r="61" spans="1:20">
      <c r="A61" s="368"/>
      <c r="B61" s="396" t="s">
        <v>638</v>
      </c>
      <c r="C61" s="402" t="s">
        <v>639</v>
      </c>
      <c r="D61" s="149">
        <v>47962</v>
      </c>
      <c r="E61" s="149">
        <v>48062</v>
      </c>
      <c r="F61" s="149">
        <v>51113</v>
      </c>
      <c r="G61" s="411"/>
      <c r="H61" s="368"/>
      <c r="I61" s="391"/>
      <c r="J61" s="372" t="s">
        <v>59</v>
      </c>
      <c r="K61" s="413" t="s">
        <v>125</v>
      </c>
      <c r="L61" s="415">
        <f t="shared" si="25"/>
        <v>9</v>
      </c>
      <c r="M61" s="415">
        <f t="shared" si="25"/>
        <v>19</v>
      </c>
      <c r="N61" s="415">
        <f>F73</f>
        <v>77</v>
      </c>
      <c r="P61" s="372">
        <v>4</v>
      </c>
      <c r="Q61" s="367" t="s">
        <v>159</v>
      </c>
      <c r="R61" s="393">
        <f>L50+L51+L52+L53</f>
        <v>81382</v>
      </c>
      <c r="S61" s="393">
        <f>M50+M51+M52+M53</f>
        <v>74663</v>
      </c>
      <c r="T61" s="393">
        <f>N50+N51+N52+N53</f>
        <v>81634</v>
      </c>
    </row>
    <row r="62" spans="1:20" ht="25.5">
      <c r="A62" s="368"/>
      <c r="B62" s="396" t="s">
        <v>640</v>
      </c>
      <c r="C62" s="402" t="s">
        <v>52</v>
      </c>
      <c r="D62" s="149">
        <v>528</v>
      </c>
      <c r="E62" s="149">
        <v>475</v>
      </c>
      <c r="F62" s="149">
        <v>639</v>
      </c>
      <c r="G62" s="411"/>
      <c r="H62" s="368"/>
      <c r="I62" s="391"/>
      <c r="J62" s="372" t="s">
        <v>60</v>
      </c>
      <c r="K62" s="383" t="s">
        <v>163</v>
      </c>
      <c r="L62" s="415">
        <f t="shared" si="25"/>
        <v>381</v>
      </c>
      <c r="M62" s="415">
        <f t="shared" si="25"/>
        <v>390</v>
      </c>
      <c r="N62" s="415">
        <f>F74</f>
        <v>179</v>
      </c>
      <c r="P62" s="372">
        <v>5</v>
      </c>
      <c r="Q62" s="383" t="s">
        <v>399</v>
      </c>
      <c r="R62" s="393">
        <f>L64</f>
        <v>9223</v>
      </c>
      <c r="S62" s="393">
        <f>M64</f>
        <v>9983</v>
      </c>
      <c r="T62" s="393">
        <f>N64</f>
        <v>11385</v>
      </c>
    </row>
    <row r="63" spans="1:20">
      <c r="A63" s="369"/>
      <c r="B63" s="396" t="s">
        <v>641</v>
      </c>
      <c r="C63" s="402" t="s">
        <v>642</v>
      </c>
      <c r="D63" s="149">
        <v>21476</v>
      </c>
      <c r="E63" s="149">
        <v>20737</v>
      </c>
      <c r="F63" s="149">
        <v>24752</v>
      </c>
      <c r="G63" s="411"/>
      <c r="H63" s="369"/>
      <c r="I63" s="392"/>
      <c r="J63" s="372" t="s">
        <v>61</v>
      </c>
      <c r="K63" s="413" t="s">
        <v>126</v>
      </c>
      <c r="L63" s="415">
        <f t="shared" si="25"/>
        <v>0</v>
      </c>
      <c r="M63" s="415">
        <f t="shared" si="25"/>
        <v>8</v>
      </c>
      <c r="N63" s="415">
        <f t="shared" si="25"/>
        <v>21</v>
      </c>
      <c r="P63" s="372">
        <v>6</v>
      </c>
      <c r="Q63" s="383" t="s">
        <v>633</v>
      </c>
      <c r="R63" s="393">
        <f>L65+L66+L69</f>
        <v>202698</v>
      </c>
      <c r="S63" s="393">
        <f>M65+M66+M69</f>
        <v>174927</v>
      </c>
      <c r="T63" s="393">
        <f>N65+N66+N69</f>
        <v>204397</v>
      </c>
    </row>
    <row r="64" spans="1:20">
      <c r="A64" s="364" t="s">
        <v>643</v>
      </c>
      <c r="B64" s="396" t="s">
        <v>644</v>
      </c>
      <c r="C64" s="366" t="s">
        <v>645</v>
      </c>
      <c r="D64" s="149">
        <v>3387</v>
      </c>
      <c r="E64" s="149">
        <v>3139</v>
      </c>
      <c r="F64" s="149">
        <v>3568</v>
      </c>
      <c r="G64" s="411"/>
      <c r="H64" s="364" t="s">
        <v>62</v>
      </c>
      <c r="I64" s="387" t="s">
        <v>164</v>
      </c>
      <c r="J64" s="372" t="s">
        <v>63</v>
      </c>
      <c r="K64" s="413" t="s">
        <v>165</v>
      </c>
      <c r="L64" s="415">
        <f>D76+D77+D78+D93</f>
        <v>9223</v>
      </c>
      <c r="M64" s="415">
        <f>E76+E77+E78+E93</f>
        <v>9983</v>
      </c>
      <c r="N64" s="415">
        <f>F76+F77+F78+F93</f>
        <v>11385</v>
      </c>
      <c r="P64" s="372">
        <v>7</v>
      </c>
      <c r="Q64" s="367" t="s">
        <v>133</v>
      </c>
      <c r="R64" s="393">
        <f>L78</f>
        <v>0</v>
      </c>
      <c r="S64" s="393">
        <f>M78</f>
        <v>0</v>
      </c>
      <c r="T64" s="393">
        <f>N78</f>
        <v>0</v>
      </c>
    </row>
    <row r="65" spans="1:15" ht="38.25">
      <c r="A65" s="369"/>
      <c r="B65" s="396" t="s">
        <v>646</v>
      </c>
      <c r="C65" s="366" t="s">
        <v>647</v>
      </c>
      <c r="D65" s="149">
        <v>25880</v>
      </c>
      <c r="E65" s="149">
        <v>23292</v>
      </c>
      <c r="F65" s="149">
        <v>27531</v>
      </c>
      <c r="G65" s="411"/>
      <c r="H65" s="368"/>
      <c r="I65" s="388"/>
      <c r="J65" s="372" t="s">
        <v>64</v>
      </c>
      <c r="K65" s="413" t="s">
        <v>127</v>
      </c>
      <c r="L65" s="415">
        <f>D79+D80+D81+D102+D103</f>
        <v>199426</v>
      </c>
      <c r="M65" s="415">
        <f>E79+E80+E81+E102+E103</f>
        <v>172277</v>
      </c>
      <c r="N65" s="415">
        <f>F79+F80+F81+F102+F103</f>
        <v>201487</v>
      </c>
    </row>
    <row r="66" spans="1:15">
      <c r="A66" s="364" t="s">
        <v>53</v>
      </c>
      <c r="B66" s="396" t="s">
        <v>648</v>
      </c>
      <c r="C66" s="402" t="s">
        <v>55</v>
      </c>
      <c r="D66" s="149">
        <v>46</v>
      </c>
      <c r="E66" s="149">
        <v>196</v>
      </c>
      <c r="F66" s="149">
        <v>16</v>
      </c>
      <c r="G66" s="411"/>
      <c r="H66" s="368"/>
      <c r="I66" s="388"/>
      <c r="J66" s="372" t="s">
        <v>65</v>
      </c>
      <c r="K66" s="413" t="s">
        <v>166</v>
      </c>
      <c r="L66" s="415">
        <f t="shared" ref="L66:N67" si="26">D83</f>
        <v>0</v>
      </c>
      <c r="M66" s="415">
        <f t="shared" si="26"/>
        <v>98</v>
      </c>
      <c r="N66" s="415">
        <f>F83</f>
        <v>494</v>
      </c>
    </row>
    <row r="67" spans="1:15" ht="25.5">
      <c r="A67" s="368"/>
      <c r="B67" s="396" t="s">
        <v>649</v>
      </c>
      <c r="C67" s="402" t="s">
        <v>650</v>
      </c>
      <c r="D67" s="149">
        <v>8</v>
      </c>
      <c r="E67" s="149">
        <v>49</v>
      </c>
      <c r="F67" s="149">
        <v>2</v>
      </c>
      <c r="G67" s="411"/>
      <c r="H67" s="368"/>
      <c r="I67" s="388"/>
      <c r="J67" s="372" t="s">
        <v>66</v>
      </c>
      <c r="K67" s="413" t="s">
        <v>173</v>
      </c>
      <c r="L67" s="415">
        <f t="shared" si="26"/>
        <v>279</v>
      </c>
      <c r="M67" s="415">
        <f t="shared" si="26"/>
        <v>226</v>
      </c>
      <c r="N67" s="415">
        <f t="shared" si="26"/>
        <v>213</v>
      </c>
    </row>
    <row r="68" spans="1:15">
      <c r="A68" s="368"/>
      <c r="B68" s="396" t="s">
        <v>651</v>
      </c>
      <c r="C68" s="402" t="s">
        <v>652</v>
      </c>
      <c r="D68" s="149">
        <v>85</v>
      </c>
      <c r="E68" s="149">
        <v>65</v>
      </c>
      <c r="F68" s="149">
        <v>134</v>
      </c>
      <c r="G68" s="411"/>
      <c r="H68" s="368"/>
      <c r="I68" s="388"/>
      <c r="J68" s="372" t="s">
        <v>67</v>
      </c>
      <c r="K68" s="413" t="s">
        <v>174</v>
      </c>
      <c r="L68" s="415">
        <f>D85+D86+D87+D94</f>
        <v>16166</v>
      </c>
      <c r="M68" s="415">
        <f>E85+E86+E87+E94</f>
        <v>11884</v>
      </c>
      <c r="N68" s="415">
        <f>F85+F86+F87+F94</f>
        <v>12840</v>
      </c>
    </row>
    <row r="69" spans="1:15">
      <c r="A69" s="368"/>
      <c r="B69" s="396" t="s">
        <v>653</v>
      </c>
      <c r="C69" s="402" t="s">
        <v>654</v>
      </c>
      <c r="D69" s="149">
        <v>57</v>
      </c>
      <c r="E69" s="149">
        <v>86</v>
      </c>
      <c r="F69" s="149">
        <v>82</v>
      </c>
      <c r="G69" s="411"/>
      <c r="H69" s="368"/>
      <c r="I69" s="388"/>
      <c r="J69" s="372" t="s">
        <v>68</v>
      </c>
      <c r="K69" s="413" t="s">
        <v>175</v>
      </c>
      <c r="L69" s="415">
        <f>D88</f>
        <v>3272</v>
      </c>
      <c r="M69" s="415">
        <f t="shared" ref="M69:N69" si="27">E88</f>
        <v>2552</v>
      </c>
      <c r="N69" s="415">
        <f t="shared" si="27"/>
        <v>2416</v>
      </c>
    </row>
    <row r="70" spans="1:15">
      <c r="A70" s="368"/>
      <c r="B70" s="396" t="s">
        <v>655</v>
      </c>
      <c r="C70" s="402" t="s">
        <v>56</v>
      </c>
      <c r="D70" s="149">
        <v>0</v>
      </c>
      <c r="E70" s="149">
        <v>0</v>
      </c>
      <c r="F70" s="149">
        <v>1</v>
      </c>
      <c r="G70" s="411"/>
      <c r="H70" s="368"/>
      <c r="I70" s="388"/>
      <c r="J70" s="372" t="s">
        <v>128</v>
      </c>
      <c r="K70" s="413" t="s">
        <v>167</v>
      </c>
      <c r="L70" s="415">
        <f t="shared" ref="L70:M70" si="28">D90</f>
        <v>2432</v>
      </c>
      <c r="M70" s="415">
        <f t="shared" si="28"/>
        <v>3866</v>
      </c>
      <c r="N70" s="415">
        <f>F90</f>
        <v>12392</v>
      </c>
    </row>
    <row r="71" spans="1:15">
      <c r="A71" s="368"/>
      <c r="B71" s="396" t="s">
        <v>656</v>
      </c>
      <c r="C71" s="402" t="s">
        <v>57</v>
      </c>
      <c r="D71" s="149">
        <v>2</v>
      </c>
      <c r="E71" s="149">
        <v>4</v>
      </c>
      <c r="F71" s="149">
        <v>25</v>
      </c>
      <c r="G71" s="411"/>
      <c r="H71" s="368"/>
      <c r="I71" s="388"/>
      <c r="J71" s="372" t="s">
        <v>69</v>
      </c>
      <c r="K71" s="413" t="s">
        <v>129</v>
      </c>
      <c r="L71" s="415">
        <f t="shared" ref="L71:M72" si="29">D91</f>
        <v>29078</v>
      </c>
      <c r="M71" s="415">
        <f t="shared" si="29"/>
        <v>28923</v>
      </c>
      <c r="N71" s="415">
        <f>F91</f>
        <v>45852</v>
      </c>
    </row>
    <row r="72" spans="1:15">
      <c r="A72" s="368"/>
      <c r="B72" s="396" t="s">
        <v>657</v>
      </c>
      <c r="C72" s="402" t="s">
        <v>58</v>
      </c>
      <c r="D72" s="149">
        <v>6</v>
      </c>
      <c r="E72" s="149">
        <v>17</v>
      </c>
      <c r="F72" s="149">
        <v>6</v>
      </c>
      <c r="G72" s="411"/>
      <c r="H72" s="368"/>
      <c r="I72" s="388"/>
      <c r="J72" s="372" t="s">
        <v>70</v>
      </c>
      <c r="K72" s="413" t="s">
        <v>168</v>
      </c>
      <c r="L72" s="415">
        <f t="shared" si="29"/>
        <v>72</v>
      </c>
      <c r="M72" s="415">
        <f t="shared" si="29"/>
        <v>36</v>
      </c>
      <c r="N72" s="415">
        <f>F92</f>
        <v>34</v>
      </c>
    </row>
    <row r="73" spans="1:15" ht="25.5">
      <c r="A73" s="368"/>
      <c r="B73" s="396" t="s">
        <v>658</v>
      </c>
      <c r="C73" s="402" t="s">
        <v>59</v>
      </c>
      <c r="D73" s="149">
        <v>9</v>
      </c>
      <c r="E73" s="149">
        <v>19</v>
      </c>
      <c r="F73" s="149">
        <v>77</v>
      </c>
      <c r="G73" s="411"/>
      <c r="H73" s="364" t="s">
        <v>71</v>
      </c>
      <c r="I73" s="387" t="s">
        <v>169</v>
      </c>
      <c r="J73" s="372" t="s">
        <v>72</v>
      </c>
      <c r="K73" s="413" t="s">
        <v>170</v>
      </c>
      <c r="L73" s="415">
        <f t="shared" ref="L73:M73" si="30">D95+D96+D98</f>
        <v>5119</v>
      </c>
      <c r="M73" s="415">
        <f t="shared" si="30"/>
        <v>5503</v>
      </c>
      <c r="N73" s="415">
        <f>F95+F96+F98</f>
        <v>5358</v>
      </c>
    </row>
    <row r="74" spans="1:15">
      <c r="A74" s="368"/>
      <c r="B74" s="396" t="s">
        <v>659</v>
      </c>
      <c r="C74" s="402" t="s">
        <v>60</v>
      </c>
      <c r="D74" s="149">
        <v>381</v>
      </c>
      <c r="E74" s="149">
        <v>390</v>
      </c>
      <c r="F74" s="149">
        <v>179</v>
      </c>
      <c r="G74" s="411"/>
      <c r="H74" s="368"/>
      <c r="I74" s="388"/>
      <c r="J74" s="372" t="s">
        <v>73</v>
      </c>
      <c r="K74" s="413" t="s">
        <v>130</v>
      </c>
      <c r="L74" s="415">
        <f t="shared" ref="L74:M74" si="31">D97</f>
        <v>437</v>
      </c>
      <c r="M74" s="415">
        <f t="shared" si="31"/>
        <v>370</v>
      </c>
      <c r="N74" s="415">
        <f>F97</f>
        <v>629</v>
      </c>
    </row>
    <row r="75" spans="1:15">
      <c r="A75" s="369"/>
      <c r="B75" s="396" t="s">
        <v>660</v>
      </c>
      <c r="C75" s="402" t="s">
        <v>61</v>
      </c>
      <c r="D75" s="149">
        <v>0</v>
      </c>
      <c r="E75" s="149">
        <v>8</v>
      </c>
      <c r="F75" s="149">
        <v>21</v>
      </c>
      <c r="G75" s="411"/>
      <c r="H75" s="369"/>
      <c r="I75" s="389"/>
      <c r="J75" s="372" t="s">
        <v>74</v>
      </c>
      <c r="K75" s="413" t="s">
        <v>131</v>
      </c>
      <c r="L75" s="415">
        <f t="shared" ref="L75:M75" si="32">D99</f>
        <v>196</v>
      </c>
      <c r="M75" s="415">
        <f t="shared" si="32"/>
        <v>200</v>
      </c>
      <c r="N75" s="415">
        <f>F99</f>
        <v>201</v>
      </c>
    </row>
    <row r="76" spans="1:15" ht="38.25">
      <c r="A76" s="364" t="s">
        <v>62</v>
      </c>
      <c r="B76" s="399" t="s">
        <v>661</v>
      </c>
      <c r="C76" s="400" t="s">
        <v>63</v>
      </c>
      <c r="D76" s="149">
        <v>2507</v>
      </c>
      <c r="E76" s="149">
        <v>3747</v>
      </c>
      <c r="F76" s="149">
        <v>4246</v>
      </c>
      <c r="G76" s="411"/>
      <c r="H76" s="364" t="s">
        <v>75</v>
      </c>
      <c r="I76" s="387" t="s">
        <v>76</v>
      </c>
      <c r="J76" s="372" t="s">
        <v>77</v>
      </c>
      <c r="K76" s="383" t="s">
        <v>171</v>
      </c>
      <c r="L76" s="415">
        <f>D100+D104</f>
        <v>479</v>
      </c>
      <c r="M76" s="415">
        <f>E100+E104</f>
        <v>478</v>
      </c>
      <c r="N76" s="415">
        <f>F100+F104</f>
        <v>559</v>
      </c>
    </row>
    <row r="77" spans="1:15" ht="38.25">
      <c r="A77" s="368"/>
      <c r="B77" s="399" t="s">
        <v>662</v>
      </c>
      <c r="C77" s="400" t="s">
        <v>663</v>
      </c>
      <c r="D77" s="149">
        <v>171</v>
      </c>
      <c r="E77" s="149">
        <v>433</v>
      </c>
      <c r="F77" s="149">
        <v>687</v>
      </c>
      <c r="G77" s="411"/>
      <c r="H77" s="368"/>
      <c r="I77" s="388"/>
      <c r="J77" s="372" t="s">
        <v>78</v>
      </c>
      <c r="K77" s="413" t="s">
        <v>132</v>
      </c>
      <c r="L77" s="415">
        <f>D28+D101</f>
        <v>513</v>
      </c>
      <c r="M77" s="415">
        <f>E28+E101</f>
        <v>487</v>
      </c>
      <c r="N77" s="415">
        <f>F28+F101</f>
        <v>356</v>
      </c>
    </row>
    <row r="78" spans="1:15" ht="25.5">
      <c r="A78" s="368"/>
      <c r="B78" s="399" t="s">
        <v>664</v>
      </c>
      <c r="C78" s="400" t="s">
        <v>665</v>
      </c>
      <c r="D78" s="149">
        <v>4404</v>
      </c>
      <c r="E78" s="149">
        <v>3716</v>
      </c>
      <c r="F78" s="149">
        <v>3850</v>
      </c>
      <c r="G78" s="411"/>
      <c r="H78" s="368"/>
      <c r="I78" s="388"/>
      <c r="J78" s="372" t="s">
        <v>134</v>
      </c>
      <c r="K78" s="413" t="s">
        <v>133</v>
      </c>
      <c r="L78" s="417"/>
      <c r="M78" s="417"/>
      <c r="N78" s="417"/>
    </row>
    <row r="79" spans="1:15" ht="25.5">
      <c r="A79" s="368"/>
      <c r="B79" s="396" t="s">
        <v>666</v>
      </c>
      <c r="C79" s="402" t="s">
        <v>667</v>
      </c>
      <c r="D79" s="149">
        <v>3126</v>
      </c>
      <c r="E79" s="149">
        <v>1936</v>
      </c>
      <c r="F79" s="149">
        <v>1479</v>
      </c>
      <c r="G79" s="411"/>
      <c r="H79" s="369"/>
      <c r="I79" s="389"/>
      <c r="J79" s="372" t="s">
        <v>172</v>
      </c>
      <c r="K79" s="413" t="s">
        <v>135</v>
      </c>
      <c r="L79" s="415">
        <f t="shared" ref="L79:M79" si="33">D37+D38</f>
        <v>9</v>
      </c>
      <c r="M79" s="415">
        <f t="shared" si="33"/>
        <v>10</v>
      </c>
      <c r="N79" s="415">
        <f>F37+F38</f>
        <v>1</v>
      </c>
    </row>
    <row r="80" spans="1:15" ht="25.5">
      <c r="A80" s="368"/>
      <c r="B80" s="396" t="s">
        <v>668</v>
      </c>
      <c r="C80" s="406" t="s">
        <v>64</v>
      </c>
      <c r="D80" s="149">
        <v>10697</v>
      </c>
      <c r="E80" s="149">
        <v>10223</v>
      </c>
      <c r="F80" s="149">
        <v>17402</v>
      </c>
      <c r="G80" s="411"/>
      <c r="H80" s="357"/>
      <c r="I80" s="357"/>
      <c r="J80" s="357"/>
      <c r="K80" s="357"/>
      <c r="L80" s="357"/>
      <c r="M80" s="357"/>
      <c r="N80" s="357"/>
      <c r="O80" s="358"/>
    </row>
    <row r="81" spans="1:20" ht="25.5">
      <c r="A81" s="368"/>
      <c r="B81" s="396" t="s">
        <v>669</v>
      </c>
      <c r="C81" s="402" t="s">
        <v>670</v>
      </c>
      <c r="D81" s="149">
        <v>184299</v>
      </c>
      <c r="E81" s="149">
        <v>159003</v>
      </c>
      <c r="F81" s="149">
        <v>181146</v>
      </c>
      <c r="G81" s="411"/>
      <c r="H81" s="357"/>
      <c r="I81" s="357"/>
      <c r="J81" s="357"/>
      <c r="K81" s="357"/>
      <c r="L81" s="605"/>
      <c r="M81" s="605"/>
      <c r="N81" s="605"/>
      <c r="O81" s="358"/>
      <c r="R81" s="605"/>
      <c r="S81" s="605"/>
      <c r="T81" s="605"/>
    </row>
    <row r="82" spans="1:20">
      <c r="A82" s="368"/>
      <c r="B82" s="396" t="s">
        <v>671</v>
      </c>
      <c r="C82" s="402" t="s">
        <v>672</v>
      </c>
      <c r="D82" s="149">
        <v>527</v>
      </c>
      <c r="E82" s="149">
        <v>159</v>
      </c>
      <c r="F82" s="149">
        <v>102</v>
      </c>
      <c r="G82" s="411"/>
      <c r="O82" s="358"/>
    </row>
    <row r="83" spans="1:20">
      <c r="A83" s="368"/>
      <c r="B83" s="396" t="s">
        <v>673</v>
      </c>
      <c r="C83" s="402" t="s">
        <v>65</v>
      </c>
      <c r="D83" s="149">
        <v>0</v>
      </c>
      <c r="E83" s="149">
        <v>98</v>
      </c>
      <c r="F83" s="149">
        <v>494</v>
      </c>
      <c r="G83" s="411"/>
      <c r="O83" s="358"/>
    </row>
    <row r="84" spans="1:20">
      <c r="A84" s="368"/>
      <c r="B84" s="396" t="s">
        <v>674</v>
      </c>
      <c r="C84" s="366" t="s">
        <v>66</v>
      </c>
      <c r="D84" s="149">
        <v>279</v>
      </c>
      <c r="E84" s="149">
        <v>226</v>
      </c>
      <c r="F84" s="149">
        <v>213</v>
      </c>
      <c r="G84" s="411"/>
      <c r="O84" s="358"/>
    </row>
    <row r="85" spans="1:20">
      <c r="A85" s="368"/>
      <c r="B85" s="399" t="s">
        <v>675</v>
      </c>
      <c r="C85" s="400" t="s">
        <v>67</v>
      </c>
      <c r="D85" s="149">
        <v>141</v>
      </c>
      <c r="E85" s="149">
        <v>112</v>
      </c>
      <c r="F85" s="149">
        <v>259</v>
      </c>
      <c r="G85" s="411"/>
      <c r="O85" s="358"/>
    </row>
    <row r="86" spans="1:20">
      <c r="A86" s="368"/>
      <c r="B86" s="399" t="s">
        <v>676</v>
      </c>
      <c r="C86" s="400" t="s">
        <v>677</v>
      </c>
      <c r="D86" s="149">
        <v>12923</v>
      </c>
      <c r="E86" s="149">
        <v>9923</v>
      </c>
      <c r="F86" s="149">
        <v>11216</v>
      </c>
      <c r="G86" s="411"/>
      <c r="O86" s="358"/>
    </row>
    <row r="87" spans="1:20">
      <c r="A87" s="368"/>
      <c r="B87" s="399" t="s">
        <v>678</v>
      </c>
      <c r="C87" s="400" t="s">
        <v>679</v>
      </c>
      <c r="D87" s="149">
        <v>182</v>
      </c>
      <c r="E87" s="149">
        <v>428</v>
      </c>
      <c r="F87" s="149">
        <v>424</v>
      </c>
      <c r="G87" s="411"/>
      <c r="O87" s="358"/>
    </row>
    <row r="88" spans="1:20">
      <c r="A88" s="368"/>
      <c r="B88" s="607" t="s">
        <v>680</v>
      </c>
      <c r="C88" s="366" t="s">
        <v>68</v>
      </c>
      <c r="D88" s="149">
        <v>3272</v>
      </c>
      <c r="E88" s="149">
        <v>2552</v>
      </c>
      <c r="F88" s="149">
        <v>2416</v>
      </c>
      <c r="G88" s="411"/>
      <c r="O88" s="358"/>
    </row>
    <row r="89" spans="1:20">
      <c r="A89" s="368"/>
      <c r="B89" s="396" t="s">
        <v>681</v>
      </c>
      <c r="C89" s="366" t="s">
        <v>682</v>
      </c>
      <c r="D89" s="149">
        <v>40</v>
      </c>
      <c r="E89" s="149">
        <v>59</v>
      </c>
      <c r="F89" s="149">
        <v>107</v>
      </c>
      <c r="G89" s="411"/>
      <c r="O89" s="358"/>
    </row>
    <row r="90" spans="1:20" ht="25.5">
      <c r="A90" s="368"/>
      <c r="B90" s="396" t="s">
        <v>683</v>
      </c>
      <c r="C90" s="402" t="s">
        <v>684</v>
      </c>
      <c r="D90" s="149">
        <v>2432</v>
      </c>
      <c r="E90" s="149">
        <v>3866</v>
      </c>
      <c r="F90" s="149">
        <v>12392</v>
      </c>
      <c r="G90" s="411"/>
      <c r="O90" s="358"/>
    </row>
    <row r="91" spans="1:20">
      <c r="A91" s="368"/>
      <c r="B91" s="396" t="s">
        <v>685</v>
      </c>
      <c r="C91" s="366" t="s">
        <v>69</v>
      </c>
      <c r="D91" s="149">
        <v>29078</v>
      </c>
      <c r="E91" s="149">
        <v>28923</v>
      </c>
      <c r="F91" s="149">
        <v>45852</v>
      </c>
      <c r="G91" s="411"/>
      <c r="O91" s="358"/>
    </row>
    <row r="92" spans="1:20">
      <c r="A92" s="368"/>
      <c r="B92" s="397" t="s">
        <v>686</v>
      </c>
      <c r="C92" s="366" t="s">
        <v>70</v>
      </c>
      <c r="D92" s="149">
        <v>72</v>
      </c>
      <c r="E92" s="149">
        <v>36</v>
      </c>
      <c r="F92" s="149">
        <v>34</v>
      </c>
      <c r="G92" s="411"/>
      <c r="O92" s="358"/>
    </row>
    <row r="93" spans="1:20" ht="25.5">
      <c r="A93" s="368"/>
      <c r="B93" s="407" t="s">
        <v>687</v>
      </c>
      <c r="C93" s="400" t="s">
        <v>688</v>
      </c>
      <c r="D93" s="149">
        <v>2141</v>
      </c>
      <c r="E93" s="149">
        <v>2087</v>
      </c>
      <c r="F93" s="149">
        <v>2602</v>
      </c>
      <c r="G93" s="411"/>
      <c r="O93" s="358"/>
    </row>
    <row r="94" spans="1:20" ht="25.5">
      <c r="A94" s="369"/>
      <c r="B94" s="408" t="s">
        <v>689</v>
      </c>
      <c r="C94" s="406" t="s">
        <v>690</v>
      </c>
      <c r="D94" s="149">
        <v>2920</v>
      </c>
      <c r="E94" s="149">
        <v>1421</v>
      </c>
      <c r="F94" s="149">
        <v>941</v>
      </c>
      <c r="G94" s="411"/>
      <c r="O94" s="358"/>
    </row>
    <row r="95" spans="1:20">
      <c r="A95" s="364" t="s">
        <v>71</v>
      </c>
      <c r="B95" s="396" t="s">
        <v>691</v>
      </c>
      <c r="C95" s="402" t="s">
        <v>72</v>
      </c>
      <c r="D95" s="149">
        <v>4908</v>
      </c>
      <c r="E95" s="149">
        <v>4982</v>
      </c>
      <c r="F95" s="149">
        <v>5012</v>
      </c>
      <c r="G95" s="411"/>
      <c r="O95" s="358"/>
    </row>
    <row r="96" spans="1:20">
      <c r="A96" s="368"/>
      <c r="B96" s="396" t="s">
        <v>692</v>
      </c>
      <c r="C96" s="402" t="s">
        <v>693</v>
      </c>
      <c r="D96" s="149">
        <v>20</v>
      </c>
      <c r="E96" s="149">
        <v>38</v>
      </c>
      <c r="F96" s="149">
        <v>33</v>
      </c>
      <c r="G96" s="411"/>
      <c r="O96" s="358"/>
    </row>
    <row r="97" spans="1:20">
      <c r="A97" s="368"/>
      <c r="B97" s="396" t="s">
        <v>694</v>
      </c>
      <c r="C97" s="402" t="s">
        <v>73</v>
      </c>
      <c r="D97" s="149">
        <v>437</v>
      </c>
      <c r="E97" s="149">
        <v>370</v>
      </c>
      <c r="F97" s="149">
        <v>629</v>
      </c>
      <c r="G97" s="411"/>
      <c r="O97" s="358"/>
    </row>
    <row r="98" spans="1:20">
      <c r="A98" s="368"/>
      <c r="B98" s="396" t="s">
        <v>695</v>
      </c>
      <c r="C98" s="402" t="s">
        <v>696</v>
      </c>
      <c r="D98" s="149">
        <v>191</v>
      </c>
      <c r="E98" s="149">
        <v>483</v>
      </c>
      <c r="F98" s="149">
        <v>313</v>
      </c>
      <c r="G98" s="411"/>
      <c r="O98" s="358"/>
    </row>
    <row r="99" spans="1:20">
      <c r="A99" s="369"/>
      <c r="B99" s="396" t="s">
        <v>697</v>
      </c>
      <c r="C99" s="402" t="s">
        <v>74</v>
      </c>
      <c r="D99" s="149">
        <v>196</v>
      </c>
      <c r="E99" s="149">
        <v>200</v>
      </c>
      <c r="F99" s="149">
        <v>201</v>
      </c>
      <c r="G99" s="411"/>
      <c r="O99" s="358"/>
    </row>
    <row r="100" spans="1:20">
      <c r="A100" s="364" t="s">
        <v>75</v>
      </c>
      <c r="B100" s="396" t="s">
        <v>698</v>
      </c>
      <c r="C100" s="366" t="s">
        <v>77</v>
      </c>
      <c r="D100" s="149">
        <v>479</v>
      </c>
      <c r="E100" s="149">
        <v>478</v>
      </c>
      <c r="F100" s="149">
        <v>559</v>
      </c>
      <c r="G100" s="411"/>
      <c r="O100" s="358"/>
    </row>
    <row r="101" spans="1:20" ht="25.5">
      <c r="A101" s="368"/>
      <c r="B101" s="396" t="s">
        <v>699</v>
      </c>
      <c r="C101" s="402" t="s">
        <v>78</v>
      </c>
      <c r="D101" s="149">
        <v>222</v>
      </c>
      <c r="E101" s="149">
        <v>133</v>
      </c>
      <c r="F101" s="149">
        <v>115</v>
      </c>
      <c r="G101" s="411"/>
      <c r="O101" s="358"/>
    </row>
    <row r="102" spans="1:20" ht="25.5">
      <c r="A102" s="368"/>
      <c r="B102" s="396" t="s">
        <v>700</v>
      </c>
      <c r="C102" s="402" t="s">
        <v>701</v>
      </c>
      <c r="D102" s="149">
        <v>1070</v>
      </c>
      <c r="E102" s="149">
        <v>885</v>
      </c>
      <c r="F102" s="149">
        <v>1304</v>
      </c>
      <c r="G102" s="411"/>
      <c r="O102" s="358"/>
    </row>
    <row r="103" spans="1:20">
      <c r="A103" s="368"/>
      <c r="B103" s="165" t="s">
        <v>702</v>
      </c>
      <c r="C103" s="400" t="s">
        <v>703</v>
      </c>
      <c r="D103" s="149">
        <v>234</v>
      </c>
      <c r="E103" s="149">
        <v>230</v>
      </c>
      <c r="F103" s="149">
        <v>156</v>
      </c>
      <c r="G103" s="411"/>
      <c r="O103" s="358"/>
    </row>
    <row r="104" spans="1:20">
      <c r="A104" s="368"/>
      <c r="B104" s="409" t="s">
        <v>704</v>
      </c>
      <c r="C104" s="410" t="s">
        <v>705</v>
      </c>
      <c r="D104" s="149">
        <v>0</v>
      </c>
      <c r="E104" s="149">
        <v>0</v>
      </c>
      <c r="F104" s="149">
        <v>0</v>
      </c>
      <c r="G104" s="411"/>
      <c r="O104" s="358"/>
    </row>
    <row r="105" spans="1:20">
      <c r="A105" s="357"/>
      <c r="B105" s="357"/>
      <c r="C105" s="357"/>
      <c r="D105" s="357"/>
      <c r="E105" s="357"/>
      <c r="F105" s="411"/>
      <c r="G105" s="411"/>
      <c r="O105" s="358"/>
    </row>
    <row r="106" spans="1:20">
      <c r="A106" s="357"/>
      <c r="B106" s="357"/>
      <c r="C106" s="357"/>
      <c r="D106" s="357"/>
      <c r="E106" s="357"/>
      <c r="F106" s="411"/>
      <c r="G106" s="411"/>
      <c r="O106" s="358"/>
    </row>
    <row r="107" spans="1:20">
      <c r="D107" s="606">
        <f>SUM(D8:D104)</f>
        <v>469476</v>
      </c>
      <c r="E107" s="606">
        <f t="shared" ref="E107:F107" si="34">SUM(E8:E104)</f>
        <v>424251</v>
      </c>
      <c r="F107" s="606">
        <f t="shared" si="34"/>
        <v>493283</v>
      </c>
      <c r="G107" s="411"/>
      <c r="L107" s="606">
        <f>SUM(L8:L104)</f>
        <v>440209</v>
      </c>
      <c r="M107" s="606">
        <f t="shared" ref="M107:N107" si="35">SUM(M8:M104)</f>
        <v>397830</v>
      </c>
      <c r="N107" s="606">
        <f t="shared" si="35"/>
        <v>462184</v>
      </c>
      <c r="O107" s="358"/>
      <c r="R107" s="606">
        <f>SUM(R8:R104)</f>
        <v>440217</v>
      </c>
      <c r="S107" s="606">
        <f t="shared" ref="S107:T107" si="36">SUM(S8:S104)</f>
        <v>397837</v>
      </c>
      <c r="T107" s="606">
        <f t="shared" si="36"/>
        <v>462205</v>
      </c>
    </row>
    <row r="108" spans="1:20">
      <c r="G108" s="411"/>
      <c r="O108" s="358"/>
    </row>
    <row r="109" spans="1:20">
      <c r="G109" s="411"/>
      <c r="O109" s="358"/>
    </row>
    <row r="110" spans="1:20">
      <c r="G110" s="411"/>
      <c r="O110" s="358"/>
    </row>
    <row r="111" spans="1:20">
      <c r="G111" s="411"/>
      <c r="O111" s="358"/>
    </row>
    <row r="112" spans="1:20">
      <c r="G112" s="411"/>
      <c r="O112" s="358"/>
    </row>
    <row r="113" spans="2:15">
      <c r="B113" s="386"/>
      <c r="D113" s="411"/>
      <c r="E113" s="411"/>
      <c r="G113" s="411"/>
      <c r="O113" s="358"/>
    </row>
    <row r="114" spans="2:15">
      <c r="B114" s="386"/>
      <c r="F114" s="358"/>
      <c r="G114" s="411"/>
      <c r="O114" s="358"/>
    </row>
    <row r="115" spans="2:15">
      <c r="B115" s="386"/>
      <c r="D115" s="411"/>
      <c r="E115" s="411"/>
      <c r="F115" s="358"/>
      <c r="G115" s="411"/>
      <c r="O115" s="358"/>
    </row>
    <row r="116" spans="2:15">
      <c r="G116" s="411"/>
      <c r="O116" s="358"/>
    </row>
    <row r="117" spans="2:15">
      <c r="G117" s="411"/>
      <c r="O117" s="358"/>
    </row>
    <row r="118" spans="2:15">
      <c r="G118" s="411"/>
      <c r="O118" s="358"/>
    </row>
    <row r="119" spans="2:15">
      <c r="G119" s="411"/>
      <c r="O119" s="358"/>
    </row>
    <row r="120" spans="2:15">
      <c r="G120" s="411"/>
      <c r="O120" s="358"/>
    </row>
    <row r="127" spans="2:15">
      <c r="O127" s="358"/>
    </row>
    <row r="128" spans="2:15">
      <c r="G128" s="358"/>
      <c r="O128" s="358"/>
    </row>
    <row r="129" spans="7:15">
      <c r="G129" s="358"/>
      <c r="O129" s="358"/>
    </row>
  </sheetData>
  <mergeCells count="6">
    <mergeCell ref="R6:T6"/>
    <mergeCell ref="I8:I10"/>
    <mergeCell ref="D6:F6"/>
    <mergeCell ref="H6:K6"/>
    <mergeCell ref="L6:N6"/>
    <mergeCell ref="P6:Q6"/>
  </mergeCells>
  <conditionalFormatting sqref="D8:F104">
    <cfRule type="expression" dxfId="11" priority="1">
      <formula>ISNUMBER(D8)</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sheetPr>
    <tabColor rgb="FFFF0000"/>
  </sheetPr>
  <dimension ref="A1:U91"/>
  <sheetViews>
    <sheetView showGridLines="0" zoomScale="80" zoomScaleNormal="80" workbookViewId="0">
      <pane ySplit="7" topLeftCell="A8" activePane="bottomLeft" state="frozen"/>
      <selection pane="bottomLeft" activeCell="A8" sqref="A8"/>
    </sheetView>
  </sheetViews>
  <sheetFormatPr defaultRowHeight="12.75"/>
  <cols>
    <col min="1" max="1" width="10" style="134" customWidth="1"/>
    <col min="2" max="2" width="23.42578125" style="135" customWidth="1"/>
    <col min="3" max="3" width="11.85546875" style="133" customWidth="1"/>
    <col min="4" max="4" width="92.42578125" style="81" customWidth="1"/>
    <col min="5" max="7" width="14.28515625" style="81" customWidth="1"/>
    <col min="8" max="8" width="7" style="123" customWidth="1"/>
    <col min="9" max="9" width="7.7109375" style="132" customWidth="1"/>
    <col min="10" max="10" width="20.5703125" style="40" customWidth="1"/>
    <col min="11" max="11" width="9.140625" style="40"/>
    <col min="12" max="12" width="91.5703125" style="40" customWidth="1"/>
    <col min="13" max="13" width="14.28515625" style="133" bestFit="1" customWidth="1"/>
    <col min="14" max="15" width="14.28515625" style="133" customWidth="1"/>
    <col min="16" max="16" width="7" style="123" customWidth="1"/>
    <col min="17" max="17" width="9.7109375" style="40" bestFit="1" customWidth="1"/>
    <col min="18" max="18" width="68.85546875" style="40" customWidth="1"/>
    <col min="19" max="19" width="14.28515625" style="40" bestFit="1" customWidth="1"/>
    <col min="20" max="21" width="14.28515625" style="40" customWidth="1"/>
    <col min="22" max="16384" width="9.140625" style="40"/>
  </cols>
  <sheetData>
    <row r="1" spans="1:21" s="87" customFormat="1" ht="21">
      <c r="A1" s="85" t="s">
        <v>421</v>
      </c>
      <c r="B1" s="86"/>
      <c r="H1" s="88"/>
      <c r="I1" s="89"/>
      <c r="J1" s="88"/>
      <c r="K1" s="90"/>
      <c r="P1" s="91"/>
      <c r="R1" s="91"/>
    </row>
    <row r="2" spans="1:21" s="36" customFormat="1" ht="15.75">
      <c r="A2" s="92" t="s">
        <v>422</v>
      </c>
      <c r="B2" s="93"/>
      <c r="E2" s="281" t="s">
        <v>403</v>
      </c>
      <c r="F2" s="228"/>
      <c r="G2" s="226" t="s">
        <v>519</v>
      </c>
      <c r="H2" s="96"/>
      <c r="I2" s="97"/>
      <c r="K2" s="94"/>
      <c r="M2" s="98"/>
      <c r="O2" s="95"/>
    </row>
    <row r="3" spans="1:21" s="254" customFormat="1">
      <c r="B3" s="255"/>
      <c r="F3" s="253"/>
      <c r="G3" s="226" t="s">
        <v>520</v>
      </c>
      <c r="H3" s="256"/>
      <c r="I3" s="257"/>
      <c r="O3" s="95"/>
    </row>
    <row r="4" spans="1:21" s="254" customFormat="1">
      <c r="B4" s="258"/>
      <c r="F4" s="251"/>
      <c r="G4" s="226" t="s">
        <v>525</v>
      </c>
      <c r="H4" s="256"/>
      <c r="I4" s="257"/>
      <c r="M4" s="99"/>
      <c r="O4" s="95"/>
    </row>
    <row r="5" spans="1:21" s="254" customFormat="1">
      <c r="B5" s="258"/>
      <c r="F5" s="280"/>
      <c r="G5" s="219" t="s">
        <v>707</v>
      </c>
      <c r="H5" s="256"/>
      <c r="I5" s="257"/>
      <c r="K5" s="256"/>
      <c r="M5" s="99"/>
      <c r="O5" s="95"/>
    </row>
    <row r="6" spans="1:21" s="92" customFormat="1" ht="18.75" customHeight="1">
      <c r="A6" s="100" t="s">
        <v>423</v>
      </c>
      <c r="B6" s="101"/>
      <c r="C6" s="102"/>
      <c r="D6" s="103"/>
      <c r="E6" s="702" t="s">
        <v>404</v>
      </c>
      <c r="F6" s="703"/>
      <c r="G6" s="704"/>
      <c r="H6" s="104"/>
      <c r="I6" s="105" t="s">
        <v>405</v>
      </c>
      <c r="J6" s="106"/>
      <c r="K6" s="106"/>
      <c r="L6" s="107"/>
      <c r="M6" s="108" t="s">
        <v>404</v>
      </c>
      <c r="N6" s="109"/>
      <c r="O6" s="109"/>
      <c r="P6" s="104"/>
      <c r="Q6" s="110" t="s">
        <v>406</v>
      </c>
      <c r="R6" s="111"/>
      <c r="S6" s="112" t="s">
        <v>404</v>
      </c>
      <c r="T6" s="113"/>
      <c r="U6" s="114"/>
    </row>
    <row r="7" spans="1:21" s="122" customFormat="1" ht="25.5" customHeight="1">
      <c r="A7" s="115" t="s">
        <v>424</v>
      </c>
      <c r="B7" s="116" t="s">
        <v>425</v>
      </c>
      <c r="C7" s="117" t="s">
        <v>426</v>
      </c>
      <c r="D7" s="118" t="s">
        <v>427</v>
      </c>
      <c r="E7" s="119" t="s">
        <v>400</v>
      </c>
      <c r="F7" s="119" t="s">
        <v>401</v>
      </c>
      <c r="G7" s="119" t="s">
        <v>402</v>
      </c>
      <c r="H7" s="120"/>
      <c r="I7" s="121" t="s">
        <v>408</v>
      </c>
      <c r="J7" s="47" t="s">
        <v>414</v>
      </c>
      <c r="K7" s="46" t="s">
        <v>407</v>
      </c>
      <c r="L7" s="47" t="s">
        <v>409</v>
      </c>
      <c r="M7" s="46" t="s">
        <v>400</v>
      </c>
      <c r="N7" s="46" t="s">
        <v>401</v>
      </c>
      <c r="O7" s="46" t="s">
        <v>402</v>
      </c>
      <c r="P7" s="120"/>
      <c r="Q7" s="48" t="s">
        <v>0</v>
      </c>
      <c r="R7" s="49" t="s">
        <v>411</v>
      </c>
      <c r="S7" s="50" t="s">
        <v>400</v>
      </c>
      <c r="T7" s="50" t="s">
        <v>401</v>
      </c>
      <c r="U7" s="50" t="s">
        <v>402</v>
      </c>
    </row>
    <row r="8" spans="1:21">
      <c r="A8" s="51">
        <v>1</v>
      </c>
      <c r="B8" s="651" t="s">
        <v>428</v>
      </c>
      <c r="C8" s="53">
        <v>1.01</v>
      </c>
      <c r="D8" s="80" t="s">
        <v>429</v>
      </c>
      <c r="E8" s="149">
        <v>4412.67</v>
      </c>
      <c r="F8" s="149">
        <v>5950.91</v>
      </c>
      <c r="G8" s="149">
        <v>7403.2709999999997</v>
      </c>
      <c r="I8" s="124" t="s">
        <v>3</v>
      </c>
      <c r="J8" s="651" t="s">
        <v>137</v>
      </c>
      <c r="K8" s="53" t="s">
        <v>4</v>
      </c>
      <c r="L8" s="80" t="s">
        <v>79</v>
      </c>
      <c r="M8" s="84">
        <f>E82</f>
        <v>1139.75</v>
      </c>
      <c r="N8" s="84">
        <f>F82</f>
        <v>784.279</v>
      </c>
      <c r="O8" s="84">
        <f>G82</f>
        <v>646.16999999999996</v>
      </c>
      <c r="P8" s="125"/>
      <c r="Q8" s="142" t="s">
        <v>324</v>
      </c>
      <c r="R8" s="21" t="s">
        <v>325</v>
      </c>
      <c r="S8" s="156">
        <f>M73</f>
        <v>448.17933333333332</v>
      </c>
      <c r="T8" s="156">
        <f>N73</f>
        <v>427.80866666666662</v>
      </c>
      <c r="U8" s="156">
        <f>O73</f>
        <v>438.56066666666669</v>
      </c>
    </row>
    <row r="9" spans="1:21">
      <c r="A9" s="56"/>
      <c r="B9" s="701"/>
      <c r="C9" s="53">
        <v>1.02</v>
      </c>
      <c r="D9" s="80" t="s">
        <v>430</v>
      </c>
      <c r="E9" s="149">
        <v>97447.97</v>
      </c>
      <c r="F9" s="149">
        <v>106447.58</v>
      </c>
      <c r="G9" s="149">
        <v>125352.59</v>
      </c>
      <c r="I9" s="126"/>
      <c r="J9" s="701"/>
      <c r="K9" s="53" t="s">
        <v>138</v>
      </c>
      <c r="L9" s="80" t="s">
        <v>139</v>
      </c>
      <c r="M9" s="136"/>
      <c r="N9" s="136"/>
      <c r="O9" s="136"/>
      <c r="P9" s="125"/>
      <c r="Q9" s="142" t="s">
        <v>326</v>
      </c>
      <c r="R9" s="21" t="s">
        <v>327</v>
      </c>
      <c r="S9" s="156">
        <f>M75</f>
        <v>448.17933333333332</v>
      </c>
      <c r="T9" s="156">
        <f>N75</f>
        <v>427.80866666666662</v>
      </c>
      <c r="U9" s="156">
        <f>O75</f>
        <v>438.56066666666669</v>
      </c>
    </row>
    <row r="10" spans="1:21">
      <c r="A10" s="56"/>
      <c r="B10" s="701"/>
      <c r="C10" s="53">
        <v>1.03</v>
      </c>
      <c r="D10" s="80" t="s">
        <v>431</v>
      </c>
      <c r="E10" s="149">
        <v>37495.49</v>
      </c>
      <c r="F10" s="149">
        <v>33532.160000000003</v>
      </c>
      <c r="G10" s="149">
        <v>35326.264999999999</v>
      </c>
      <c r="I10" s="127"/>
      <c r="J10" s="652"/>
      <c r="K10" s="53" t="s">
        <v>81</v>
      </c>
      <c r="L10" s="80" t="s">
        <v>80</v>
      </c>
      <c r="M10" s="84">
        <f>E52</f>
        <v>3.06</v>
      </c>
      <c r="N10" s="84">
        <f t="shared" ref="N10:O10" si="0">F52</f>
        <v>10.8</v>
      </c>
      <c r="O10" s="84">
        <f t="shared" si="0"/>
        <v>36.487000000000002</v>
      </c>
      <c r="P10" s="125"/>
      <c r="Q10" s="142" t="s">
        <v>328</v>
      </c>
      <c r="R10" s="21" t="s">
        <v>130</v>
      </c>
      <c r="S10" s="156">
        <f>M74</f>
        <v>448.17933333333332</v>
      </c>
      <c r="T10" s="156">
        <f>N74</f>
        <v>427.80866666666662</v>
      </c>
      <c r="U10" s="156">
        <f>O74</f>
        <v>438.56066666666669</v>
      </c>
    </row>
    <row r="11" spans="1:21" ht="25.5">
      <c r="A11" s="56"/>
      <c r="B11" s="701"/>
      <c r="C11" s="53">
        <v>1.04</v>
      </c>
      <c r="D11" s="128" t="s">
        <v>432</v>
      </c>
      <c r="E11" s="149">
        <v>1450.33</v>
      </c>
      <c r="F11" s="149">
        <v>1194.779</v>
      </c>
      <c r="G11" s="149">
        <v>1145.528</v>
      </c>
      <c r="I11" s="62" t="s">
        <v>5</v>
      </c>
      <c r="J11" s="52" t="s">
        <v>6</v>
      </c>
      <c r="K11" s="53" t="s">
        <v>7</v>
      </c>
      <c r="L11" s="80" t="s">
        <v>82</v>
      </c>
      <c r="M11" s="84">
        <f>E49</f>
        <v>1852.347</v>
      </c>
      <c r="N11" s="84">
        <f t="shared" ref="N11:O12" si="1">F49</f>
        <v>1062.96</v>
      </c>
      <c r="O11" s="84">
        <f t="shared" si="1"/>
        <v>1994.56</v>
      </c>
      <c r="P11" s="125"/>
      <c r="Q11" s="142" t="s">
        <v>329</v>
      </c>
      <c r="R11" s="21" t="s">
        <v>330</v>
      </c>
      <c r="S11" s="156">
        <f>M44</f>
        <v>565.125</v>
      </c>
      <c r="T11" s="156">
        <f>N44</f>
        <v>393.125</v>
      </c>
      <c r="U11" s="156">
        <f>O44</f>
        <v>710.77099999999996</v>
      </c>
    </row>
    <row r="12" spans="1:21">
      <c r="A12" s="59"/>
      <c r="B12" s="652"/>
      <c r="C12" s="53">
        <v>1.05</v>
      </c>
      <c r="D12" s="80" t="s">
        <v>433</v>
      </c>
      <c r="E12" s="149">
        <v>114931.81</v>
      </c>
      <c r="F12" s="149">
        <v>118730.90399999999</v>
      </c>
      <c r="G12" s="149">
        <v>135226.58799999999</v>
      </c>
      <c r="I12" s="62" t="s">
        <v>8</v>
      </c>
      <c r="J12" s="52" t="s">
        <v>140</v>
      </c>
      <c r="K12" s="53" t="s">
        <v>9</v>
      </c>
      <c r="L12" s="80" t="s">
        <v>83</v>
      </c>
      <c r="M12" s="84">
        <f>E50</f>
        <v>48739.13</v>
      </c>
      <c r="N12" s="84">
        <f t="shared" si="1"/>
        <v>47544.76</v>
      </c>
      <c r="O12" s="84">
        <f t="shared" si="1"/>
        <v>40809.974000000002</v>
      </c>
      <c r="P12" s="125"/>
      <c r="Q12" s="142" t="s">
        <v>331</v>
      </c>
      <c r="R12" s="21" t="s">
        <v>332</v>
      </c>
      <c r="S12" s="156">
        <f>M46</f>
        <v>98.1</v>
      </c>
      <c r="T12" s="156">
        <f>N46</f>
        <v>8.01</v>
      </c>
      <c r="U12" s="156">
        <f>O46</f>
        <v>16.79</v>
      </c>
    </row>
    <row r="13" spans="1:21">
      <c r="A13" s="51">
        <v>2</v>
      </c>
      <c r="B13" s="651" t="s">
        <v>434</v>
      </c>
      <c r="C13" s="53">
        <v>2.02</v>
      </c>
      <c r="D13" s="80" t="s">
        <v>435</v>
      </c>
      <c r="E13" s="149">
        <v>1748.75</v>
      </c>
      <c r="F13" s="149">
        <v>4687.9790000000003</v>
      </c>
      <c r="G13" s="149">
        <v>1754.69</v>
      </c>
      <c r="I13" s="51" t="s">
        <v>10</v>
      </c>
      <c r="J13" s="651" t="s">
        <v>11</v>
      </c>
      <c r="K13" s="53" t="s">
        <v>12</v>
      </c>
      <c r="L13" s="80" t="s">
        <v>84</v>
      </c>
      <c r="M13" s="84">
        <f>E66</f>
        <v>0.8</v>
      </c>
      <c r="N13" s="84">
        <f t="shared" ref="N13:O13" si="2">F66</f>
        <v>7</v>
      </c>
      <c r="O13" s="84">
        <f t="shared" si="2"/>
        <v>0</v>
      </c>
      <c r="P13" s="125"/>
      <c r="Q13" s="142" t="s">
        <v>333</v>
      </c>
      <c r="R13" s="21" t="s">
        <v>334</v>
      </c>
      <c r="S13" s="147"/>
      <c r="T13" s="147"/>
      <c r="U13" s="147"/>
    </row>
    <row r="14" spans="1:21">
      <c r="A14" s="56"/>
      <c r="B14" s="701"/>
      <c r="C14" s="53">
        <v>2.0299999999999998</v>
      </c>
      <c r="D14" s="80" t="s">
        <v>436</v>
      </c>
      <c r="E14" s="149">
        <v>92.48</v>
      </c>
      <c r="F14" s="149">
        <v>152.29499999999999</v>
      </c>
      <c r="G14" s="149">
        <v>13.02</v>
      </c>
      <c r="I14" s="56"/>
      <c r="J14" s="701"/>
      <c r="K14" s="53" t="s">
        <v>13</v>
      </c>
      <c r="L14" s="80" t="s">
        <v>85</v>
      </c>
      <c r="M14" s="84">
        <f>E63</f>
        <v>0</v>
      </c>
      <c r="N14" s="84">
        <f t="shared" ref="N14:O14" si="3">F63</f>
        <v>0</v>
      </c>
      <c r="O14" s="84">
        <f t="shared" si="3"/>
        <v>21.42</v>
      </c>
      <c r="P14" s="125"/>
      <c r="Q14" s="142" t="s">
        <v>335</v>
      </c>
      <c r="R14" s="21" t="s">
        <v>336</v>
      </c>
      <c r="S14" s="147"/>
      <c r="T14" s="147"/>
      <c r="U14" s="147"/>
    </row>
    <row r="15" spans="1:21">
      <c r="A15" s="56"/>
      <c r="B15" s="701"/>
      <c r="C15" s="53">
        <v>2.04</v>
      </c>
      <c r="D15" s="80" t="s">
        <v>437</v>
      </c>
      <c r="E15" s="149">
        <v>5.1749999999999998</v>
      </c>
      <c r="F15" s="149">
        <v>26.5</v>
      </c>
      <c r="G15" s="149">
        <v>60</v>
      </c>
      <c r="I15" s="56"/>
      <c r="J15" s="701"/>
      <c r="K15" s="53" t="s">
        <v>14</v>
      </c>
      <c r="L15" s="80" t="s">
        <v>86</v>
      </c>
      <c r="M15" s="84">
        <f>E65</f>
        <v>6.58</v>
      </c>
      <c r="N15" s="84">
        <f t="shared" ref="N15:O15" si="4">F65</f>
        <v>7.68</v>
      </c>
      <c r="O15" s="84">
        <f t="shared" si="4"/>
        <v>54.720999999999997</v>
      </c>
      <c r="P15" s="125"/>
      <c r="Q15" s="142" t="s">
        <v>337</v>
      </c>
      <c r="R15" s="21" t="s">
        <v>322</v>
      </c>
      <c r="S15" s="156">
        <f t="shared" ref="S15:U16" si="5">M47</f>
        <v>47553.5</v>
      </c>
      <c r="T15" s="156">
        <f t="shared" si="5"/>
        <v>48801.675999999999</v>
      </c>
      <c r="U15" s="156">
        <f t="shared" si="5"/>
        <v>53328.567999999999</v>
      </c>
    </row>
    <row r="16" spans="1:21">
      <c r="A16" s="56"/>
      <c r="B16" s="701"/>
      <c r="C16" s="53">
        <v>2.0499999999999998</v>
      </c>
      <c r="D16" s="80" t="s">
        <v>438</v>
      </c>
      <c r="E16" s="149">
        <v>1812.47</v>
      </c>
      <c r="F16" s="149">
        <v>1404.1</v>
      </c>
      <c r="G16" s="149">
        <v>1855.0709999999999</v>
      </c>
      <c r="I16" s="56"/>
      <c r="J16" s="701"/>
      <c r="K16" s="53" t="s">
        <v>15</v>
      </c>
      <c r="L16" s="80" t="s">
        <v>87</v>
      </c>
      <c r="M16" s="84">
        <f>E55</f>
        <v>49.04</v>
      </c>
      <c r="N16" s="84">
        <f t="shared" ref="N16:O16" si="6">F55</f>
        <v>0.2</v>
      </c>
      <c r="O16" s="84">
        <f t="shared" si="6"/>
        <v>17.2</v>
      </c>
      <c r="P16" s="125"/>
      <c r="Q16" s="142" t="s">
        <v>338</v>
      </c>
      <c r="R16" s="21" t="s">
        <v>339</v>
      </c>
      <c r="S16" s="156">
        <f t="shared" si="5"/>
        <v>29929.879000000001</v>
      </c>
      <c r="T16" s="156">
        <f t="shared" si="5"/>
        <v>26625.472999999998</v>
      </c>
      <c r="U16" s="156">
        <f t="shared" si="5"/>
        <v>24681.181999999997</v>
      </c>
    </row>
    <row r="17" spans="1:21">
      <c r="A17" s="56"/>
      <c r="B17" s="701"/>
      <c r="C17" s="53">
        <v>2.06</v>
      </c>
      <c r="D17" s="80" t="s">
        <v>439</v>
      </c>
      <c r="E17" s="149">
        <v>828.20399999999995</v>
      </c>
      <c r="F17" s="149">
        <v>1690.99</v>
      </c>
      <c r="G17" s="149">
        <v>11675.832</v>
      </c>
      <c r="I17" s="56"/>
      <c r="J17" s="701"/>
      <c r="K17" s="53" t="s">
        <v>16</v>
      </c>
      <c r="L17" s="80" t="s">
        <v>88</v>
      </c>
      <c r="M17" s="84">
        <f>E51</f>
        <v>33.69</v>
      </c>
      <c r="N17" s="84">
        <f t="shared" ref="N17:O17" si="7">F51</f>
        <v>36.767000000000003</v>
      </c>
      <c r="O17" s="84">
        <f t="shared" si="7"/>
        <v>21.8</v>
      </c>
      <c r="P17" s="125"/>
      <c r="Q17" s="142" t="s">
        <v>340</v>
      </c>
      <c r="R17" s="21" t="s">
        <v>341</v>
      </c>
      <c r="S17" s="156">
        <f>M54</f>
        <v>31.03</v>
      </c>
      <c r="T17" s="156">
        <f>N54</f>
        <v>185.75899999999999</v>
      </c>
      <c r="U17" s="156">
        <f>O54</f>
        <v>27.744</v>
      </c>
    </row>
    <row r="18" spans="1:21">
      <c r="A18" s="56"/>
      <c r="B18" s="701"/>
      <c r="C18" s="53">
        <v>2.0699999999999998</v>
      </c>
      <c r="D18" s="80" t="s">
        <v>135</v>
      </c>
      <c r="E18" s="149">
        <v>0</v>
      </c>
      <c r="F18" s="149">
        <v>0</v>
      </c>
      <c r="G18" s="149">
        <v>0.1</v>
      </c>
      <c r="I18" s="56"/>
      <c r="J18" s="701"/>
      <c r="K18" s="53" t="s">
        <v>17</v>
      </c>
      <c r="L18" s="80" t="s">
        <v>89</v>
      </c>
      <c r="M18" s="84">
        <f>E59</f>
        <v>2.74</v>
      </c>
      <c r="N18" s="84">
        <f t="shared" ref="N18:O18" si="8">F59</f>
        <v>1.679</v>
      </c>
      <c r="O18" s="84">
        <f t="shared" si="8"/>
        <v>12.23</v>
      </c>
      <c r="P18" s="125"/>
      <c r="Q18" s="142" t="s">
        <v>342</v>
      </c>
      <c r="R18" s="21" t="s">
        <v>343</v>
      </c>
      <c r="S18" s="156">
        <f>M49</f>
        <v>55.3</v>
      </c>
      <c r="T18" s="156">
        <f>N49</f>
        <v>46</v>
      </c>
      <c r="U18" s="156">
        <f>O49</f>
        <v>20.495000000000001</v>
      </c>
    </row>
    <row r="19" spans="1:21">
      <c r="A19" s="59"/>
      <c r="B19" s="652"/>
      <c r="C19" s="53">
        <v>2.08</v>
      </c>
      <c r="D19" s="80" t="s">
        <v>440</v>
      </c>
      <c r="E19" s="149">
        <v>941.197</v>
      </c>
      <c r="F19" s="149">
        <v>1812.6669999999999</v>
      </c>
      <c r="G19" s="149">
        <v>4582.607</v>
      </c>
      <c r="I19" s="56"/>
      <c r="J19" s="701"/>
      <c r="K19" s="53" t="s">
        <v>18</v>
      </c>
      <c r="L19" s="80" t="s">
        <v>90</v>
      </c>
      <c r="M19" s="84">
        <f>E57</f>
        <v>0.8</v>
      </c>
      <c r="N19" s="84">
        <f t="shared" ref="N19:O19" si="9">F57</f>
        <v>0</v>
      </c>
      <c r="O19" s="84">
        <f t="shared" si="9"/>
        <v>7.8289999999999997</v>
      </c>
      <c r="P19" s="125"/>
      <c r="Q19" s="142" t="s">
        <v>344</v>
      </c>
      <c r="R19" s="21" t="s">
        <v>345</v>
      </c>
      <c r="S19" s="156">
        <f t="shared" ref="S19:U20" si="10">M38</f>
        <v>978.53899999999999</v>
      </c>
      <c r="T19" s="156">
        <f t="shared" si="10"/>
        <v>987.87999999999988</v>
      </c>
      <c r="U19" s="156">
        <f t="shared" si="10"/>
        <v>1002.0319999999999</v>
      </c>
    </row>
    <row r="20" spans="1:21" ht="25.5">
      <c r="A20" s="62">
        <v>3</v>
      </c>
      <c r="B20" s="52" t="s">
        <v>441</v>
      </c>
      <c r="C20" s="53">
        <v>3.05</v>
      </c>
      <c r="D20" s="128" t="s">
        <v>442</v>
      </c>
      <c r="E20" s="149">
        <v>1344.538</v>
      </c>
      <c r="F20" s="149">
        <v>1283.4259999999999</v>
      </c>
      <c r="G20" s="149">
        <v>1315.682</v>
      </c>
      <c r="I20" s="56"/>
      <c r="J20" s="701"/>
      <c r="K20" s="53" t="s">
        <v>19</v>
      </c>
      <c r="L20" s="80" t="s">
        <v>141</v>
      </c>
      <c r="M20" s="84">
        <f>E54</f>
        <v>24.2</v>
      </c>
      <c r="N20" s="84">
        <f t="shared" ref="N20:O20" si="11">F54</f>
        <v>0</v>
      </c>
      <c r="O20" s="84">
        <f t="shared" si="11"/>
        <v>18</v>
      </c>
      <c r="P20" s="125"/>
      <c r="Q20" s="142" t="s">
        <v>346</v>
      </c>
      <c r="R20" s="21" t="s">
        <v>347</v>
      </c>
      <c r="S20" s="156">
        <f t="shared" si="10"/>
        <v>221.72499999999999</v>
      </c>
      <c r="T20" s="156">
        <f t="shared" si="10"/>
        <v>173.66300000000001</v>
      </c>
      <c r="U20" s="156">
        <f t="shared" si="10"/>
        <v>271.21899999999999</v>
      </c>
    </row>
    <row r="21" spans="1:21">
      <c r="A21" s="51">
        <v>4</v>
      </c>
      <c r="B21" s="651" t="s">
        <v>443</v>
      </c>
      <c r="C21" s="53">
        <v>4.01</v>
      </c>
      <c r="D21" s="80" t="s">
        <v>444</v>
      </c>
      <c r="E21" s="149">
        <v>93.385000000000005</v>
      </c>
      <c r="F21" s="149">
        <v>93.375</v>
      </c>
      <c r="G21" s="149">
        <v>135.495</v>
      </c>
      <c r="I21" s="56"/>
      <c r="J21" s="701"/>
      <c r="K21" s="53" t="s">
        <v>142</v>
      </c>
      <c r="L21" s="80" t="s">
        <v>143</v>
      </c>
      <c r="M21" s="84">
        <f>E75</f>
        <v>0</v>
      </c>
      <c r="N21" s="84">
        <f t="shared" ref="N21:O21" si="12">F75</f>
        <v>0.8</v>
      </c>
      <c r="O21" s="84">
        <f t="shared" si="12"/>
        <v>0.2</v>
      </c>
      <c r="P21" s="125"/>
      <c r="Q21" s="142" t="s">
        <v>348</v>
      </c>
      <c r="R21" s="21" t="s">
        <v>349</v>
      </c>
      <c r="S21" s="156">
        <f>M76</f>
        <v>77.08</v>
      </c>
      <c r="T21" s="156">
        <f>N76</f>
        <v>211.29900000000001</v>
      </c>
      <c r="U21" s="156">
        <f>O76</f>
        <v>242.589</v>
      </c>
    </row>
    <row r="22" spans="1:21">
      <c r="A22" s="56"/>
      <c r="B22" s="701"/>
      <c r="C22" s="53">
        <v>4.0199999999999996</v>
      </c>
      <c r="D22" s="80" t="s">
        <v>445</v>
      </c>
      <c r="E22" s="149">
        <v>460.7</v>
      </c>
      <c r="F22" s="149">
        <v>299.75</v>
      </c>
      <c r="G22" s="149">
        <v>575.13599999999997</v>
      </c>
      <c r="I22" s="56"/>
      <c r="J22" s="701"/>
      <c r="K22" s="53" t="s">
        <v>20</v>
      </c>
      <c r="L22" s="80" t="s">
        <v>91</v>
      </c>
      <c r="M22" s="84">
        <f>E62</f>
        <v>8.1999999999999993</v>
      </c>
      <c r="N22" s="84">
        <f t="shared" ref="N22:O22" si="13">F62</f>
        <v>149.12</v>
      </c>
      <c r="O22" s="84">
        <f t="shared" si="13"/>
        <v>282.02699999999999</v>
      </c>
      <c r="P22" s="125"/>
      <c r="Q22" s="142" t="s">
        <v>350</v>
      </c>
      <c r="R22" s="21" t="s">
        <v>351</v>
      </c>
      <c r="S22" s="156">
        <f>SUM(M79,M34:M35,M37)</f>
        <v>17.490000000000002</v>
      </c>
      <c r="T22" s="156">
        <f t="shared" ref="T22:U22" si="14">SUM(N79,N34:N35,N37)</f>
        <v>37.866</v>
      </c>
      <c r="U22" s="156">
        <f t="shared" si="14"/>
        <v>83.042000000000002</v>
      </c>
    </row>
    <row r="23" spans="1:21">
      <c r="A23" s="59"/>
      <c r="B23" s="652"/>
      <c r="C23" s="53">
        <v>4.03</v>
      </c>
      <c r="D23" s="80" t="s">
        <v>446</v>
      </c>
      <c r="E23" s="149">
        <v>11.04</v>
      </c>
      <c r="F23" s="149">
        <v>0</v>
      </c>
      <c r="G23" s="149">
        <v>0.14000000000000001</v>
      </c>
      <c r="I23" s="56"/>
      <c r="J23" s="701"/>
      <c r="K23" s="53" t="s">
        <v>21</v>
      </c>
      <c r="L23" s="80" t="s">
        <v>144</v>
      </c>
      <c r="M23" s="84">
        <f>E61</f>
        <v>2.0499999999999998</v>
      </c>
      <c r="N23" s="84">
        <f t="shared" ref="N23:O23" si="15">F61</f>
        <v>0.15</v>
      </c>
      <c r="O23" s="84">
        <f t="shared" si="15"/>
        <v>0.5</v>
      </c>
      <c r="P23" s="125"/>
      <c r="Q23" s="142" t="s">
        <v>352</v>
      </c>
      <c r="R23" s="21" t="s">
        <v>353</v>
      </c>
      <c r="S23" s="156">
        <f>M77</f>
        <v>2.6</v>
      </c>
      <c r="T23" s="156">
        <f>N77</f>
        <v>1.425</v>
      </c>
      <c r="U23" s="156">
        <f>O77</f>
        <v>2.63</v>
      </c>
    </row>
    <row r="24" spans="1:21">
      <c r="A24" s="51">
        <v>5</v>
      </c>
      <c r="B24" s="651" t="s">
        <v>447</v>
      </c>
      <c r="C24" s="53">
        <v>5.01</v>
      </c>
      <c r="D24" s="80" t="s">
        <v>448</v>
      </c>
      <c r="E24" s="149">
        <v>443.45</v>
      </c>
      <c r="F24" s="149">
        <v>347.32600000000002</v>
      </c>
      <c r="G24" s="149">
        <v>542.43799999999999</v>
      </c>
      <c r="I24" s="56"/>
      <c r="J24" s="701"/>
      <c r="K24" s="53" t="s">
        <v>22</v>
      </c>
      <c r="L24" s="80" t="s">
        <v>92</v>
      </c>
      <c r="M24" s="84">
        <f>E67</f>
        <v>11.38</v>
      </c>
      <c r="N24" s="84">
        <f t="shared" ref="N24:O24" si="16">F67</f>
        <v>5.5339999999999998</v>
      </c>
      <c r="O24" s="84">
        <f t="shared" si="16"/>
        <v>24</v>
      </c>
      <c r="P24" s="125"/>
      <c r="Q24" s="142" t="s">
        <v>354</v>
      </c>
      <c r="R24" s="21" t="s">
        <v>355</v>
      </c>
      <c r="S24" s="156">
        <f>M8</f>
        <v>1139.75</v>
      </c>
      <c r="T24" s="156">
        <f>N8</f>
        <v>784.279</v>
      </c>
      <c r="U24" s="156">
        <f>O8</f>
        <v>646.16999999999996</v>
      </c>
    </row>
    <row r="25" spans="1:21">
      <c r="A25" s="56"/>
      <c r="B25" s="701"/>
      <c r="C25" s="53">
        <v>5.0199999999999996</v>
      </c>
      <c r="D25" s="80" t="s">
        <v>449</v>
      </c>
      <c r="E25" s="149">
        <v>440.36</v>
      </c>
      <c r="F25" s="149">
        <v>526.29999999999995</v>
      </c>
      <c r="G25" s="149">
        <v>411.97800000000001</v>
      </c>
      <c r="I25" s="56"/>
      <c r="J25" s="701"/>
      <c r="K25" s="53" t="s">
        <v>23</v>
      </c>
      <c r="L25" s="80" t="s">
        <v>93</v>
      </c>
      <c r="M25" s="84">
        <f>E64</f>
        <v>521.01599999999996</v>
      </c>
      <c r="N25" s="84">
        <f t="shared" ref="N25:O25" si="17">F64</f>
        <v>335.69</v>
      </c>
      <c r="O25" s="84">
        <f t="shared" si="17"/>
        <v>57.54</v>
      </c>
      <c r="P25" s="125"/>
      <c r="Q25" s="142" t="s">
        <v>356</v>
      </c>
      <c r="R25" s="21" t="s">
        <v>357</v>
      </c>
      <c r="S25" s="156">
        <f>SUM(M70,M67:M68,M72)</f>
        <v>2084.5140000000001</v>
      </c>
      <c r="T25" s="156">
        <f t="shared" ref="T25:U25" si="18">SUM(N70,N67:N68,N72)</f>
        <v>3071.3649999999998</v>
      </c>
      <c r="U25" s="156">
        <f t="shared" si="18"/>
        <v>13096.101000000001</v>
      </c>
    </row>
    <row r="26" spans="1:21" ht="15" customHeight="1">
      <c r="A26" s="56"/>
      <c r="B26" s="701"/>
      <c r="C26" s="53">
        <v>5.03</v>
      </c>
      <c r="D26" s="80" t="s">
        <v>450</v>
      </c>
      <c r="E26" s="149">
        <v>316.45400000000001</v>
      </c>
      <c r="F26" s="149">
        <v>287.91699999999997</v>
      </c>
      <c r="G26" s="149">
        <v>318.83499999999998</v>
      </c>
      <c r="I26" s="56"/>
      <c r="J26" s="701"/>
      <c r="K26" s="53" t="s">
        <v>24</v>
      </c>
      <c r="L26" s="80" t="s">
        <v>94</v>
      </c>
      <c r="M26" s="84">
        <f>E77</f>
        <v>155.5</v>
      </c>
      <c r="N26" s="84">
        <f t="shared" ref="N26:O26" si="19">F77</f>
        <v>279.93799999999999</v>
      </c>
      <c r="O26" s="84">
        <f t="shared" si="19"/>
        <v>145.52500000000001</v>
      </c>
      <c r="Q26" s="66"/>
      <c r="R26" s="67" t="s">
        <v>412</v>
      </c>
      <c r="S26" s="138"/>
      <c r="T26" s="138"/>
      <c r="U26" s="139"/>
    </row>
    <row r="27" spans="1:21">
      <c r="A27" s="56"/>
      <c r="B27" s="701"/>
      <c r="C27" s="53">
        <v>6.01</v>
      </c>
      <c r="D27" s="80" t="s">
        <v>451</v>
      </c>
      <c r="E27" s="149">
        <v>4721.0259999999998</v>
      </c>
      <c r="F27" s="149">
        <v>1928.1</v>
      </c>
      <c r="G27" s="149">
        <v>2314.7779999999998</v>
      </c>
      <c r="I27" s="56"/>
      <c r="J27" s="701"/>
      <c r="K27" s="53" t="s">
        <v>25</v>
      </c>
      <c r="L27" s="80" t="s">
        <v>145</v>
      </c>
      <c r="M27" s="84">
        <f>E72</f>
        <v>11</v>
      </c>
      <c r="N27" s="84">
        <f t="shared" ref="N27:O27" si="20">F72</f>
        <v>0</v>
      </c>
      <c r="O27" s="84">
        <f t="shared" si="20"/>
        <v>0</v>
      </c>
      <c r="P27" s="125"/>
      <c r="Q27" s="142" t="s">
        <v>358</v>
      </c>
      <c r="R27" s="22" t="s">
        <v>84</v>
      </c>
      <c r="S27" s="156">
        <f>M13</f>
        <v>0.8</v>
      </c>
      <c r="T27" s="156">
        <f>N13</f>
        <v>7</v>
      </c>
      <c r="U27" s="156">
        <f>O13</f>
        <v>0</v>
      </c>
    </row>
    <row r="28" spans="1:21">
      <c r="A28" s="56"/>
      <c r="B28" s="701"/>
      <c r="C28" s="53">
        <v>6.02</v>
      </c>
      <c r="D28" s="80" t="s">
        <v>452</v>
      </c>
      <c r="E28" s="149">
        <v>25208.852999999999</v>
      </c>
      <c r="F28" s="149">
        <v>24697.373</v>
      </c>
      <c r="G28" s="149">
        <v>22366.403999999999</v>
      </c>
      <c r="I28" s="56"/>
      <c r="J28" s="701"/>
      <c r="K28" s="53" t="s">
        <v>146</v>
      </c>
      <c r="L28" s="80" t="s">
        <v>147</v>
      </c>
      <c r="M28" s="84">
        <f>E74</f>
        <v>0</v>
      </c>
      <c r="N28" s="84">
        <f t="shared" ref="N28:O28" si="21">F74</f>
        <v>0</v>
      </c>
      <c r="O28" s="84">
        <f t="shared" si="21"/>
        <v>0</v>
      </c>
      <c r="P28" s="125"/>
      <c r="Q28" s="142" t="s">
        <v>359</v>
      </c>
      <c r="R28" s="22" t="s">
        <v>90</v>
      </c>
      <c r="S28" s="156">
        <f>M19</f>
        <v>0.8</v>
      </c>
      <c r="T28" s="156">
        <f>N19</f>
        <v>0</v>
      </c>
      <c r="U28" s="156">
        <f>O19</f>
        <v>7.8289999999999997</v>
      </c>
    </row>
    <row r="29" spans="1:21">
      <c r="A29" s="59"/>
      <c r="B29" s="652"/>
      <c r="C29" s="53">
        <v>6.03</v>
      </c>
      <c r="D29" s="80" t="s">
        <v>453</v>
      </c>
      <c r="E29" s="149">
        <v>7810.75</v>
      </c>
      <c r="F29" s="149">
        <v>5639.9160000000002</v>
      </c>
      <c r="G29" s="149">
        <v>6470.5479999999998</v>
      </c>
      <c r="I29" s="56"/>
      <c r="J29" s="701"/>
      <c r="K29" s="53" t="s">
        <v>148</v>
      </c>
      <c r="L29" s="80" t="s">
        <v>149</v>
      </c>
      <c r="M29" s="84">
        <f>E76</f>
        <v>236.28</v>
      </c>
      <c r="N29" s="84">
        <f t="shared" ref="N29:O29" si="22">F76</f>
        <v>0</v>
      </c>
      <c r="O29" s="84">
        <f t="shared" si="22"/>
        <v>0</v>
      </c>
      <c r="P29" s="125"/>
      <c r="Q29" s="142" t="s">
        <v>360</v>
      </c>
      <c r="R29" s="22" t="s">
        <v>361</v>
      </c>
      <c r="S29" s="156">
        <f>M17</f>
        <v>33.69</v>
      </c>
      <c r="T29" s="156">
        <f>N17</f>
        <v>36.767000000000003</v>
      </c>
      <c r="U29" s="156">
        <f>O17</f>
        <v>21.8</v>
      </c>
    </row>
    <row r="30" spans="1:21">
      <c r="A30" s="62">
        <v>6</v>
      </c>
      <c r="B30" s="52" t="s">
        <v>454</v>
      </c>
      <c r="C30" s="53">
        <v>6.04</v>
      </c>
      <c r="D30" s="80" t="s">
        <v>322</v>
      </c>
      <c r="E30" s="149">
        <v>39742.75</v>
      </c>
      <c r="F30" s="149">
        <v>43161.760000000002</v>
      </c>
      <c r="G30" s="149">
        <v>46858.02</v>
      </c>
      <c r="I30" s="56"/>
      <c r="J30" s="701"/>
      <c r="K30" s="53" t="s">
        <v>26</v>
      </c>
      <c r="L30" s="80" t="s">
        <v>150</v>
      </c>
      <c r="M30" s="84">
        <f>E56</f>
        <v>0</v>
      </c>
      <c r="N30" s="84">
        <f t="shared" ref="N30:O30" si="23">F56</f>
        <v>0</v>
      </c>
      <c r="O30" s="84">
        <f t="shared" si="23"/>
        <v>0</v>
      </c>
      <c r="P30" s="125"/>
      <c r="Q30" s="142" t="s">
        <v>362</v>
      </c>
      <c r="R30" s="22" t="s">
        <v>91</v>
      </c>
      <c r="S30" s="156">
        <f>M22</f>
        <v>8.1999999999999993</v>
      </c>
      <c r="T30" s="156">
        <f>N22</f>
        <v>149.12</v>
      </c>
      <c r="U30" s="156">
        <f>O22</f>
        <v>282.02699999999999</v>
      </c>
    </row>
    <row r="31" spans="1:21">
      <c r="A31" s="51">
        <v>7</v>
      </c>
      <c r="B31" s="651" t="s">
        <v>455</v>
      </c>
      <c r="C31" s="53">
        <v>7.01</v>
      </c>
      <c r="D31" s="80" t="s">
        <v>456</v>
      </c>
      <c r="E31" s="149">
        <v>90.405000000000001</v>
      </c>
      <c r="F31" s="149">
        <v>173.411</v>
      </c>
      <c r="G31" s="149">
        <v>69.003</v>
      </c>
      <c r="I31" s="56"/>
      <c r="J31" s="701"/>
      <c r="K31" s="53" t="s">
        <v>27</v>
      </c>
      <c r="L31" s="80" t="s">
        <v>95</v>
      </c>
      <c r="M31" s="84">
        <f>E68</f>
        <v>5030.1379999999999</v>
      </c>
      <c r="N31" s="84">
        <f t="shared" ref="N31:O31" si="24">F68</f>
        <v>2833.127</v>
      </c>
      <c r="O31" s="84">
        <f t="shared" si="24"/>
        <v>3912.9029999999998</v>
      </c>
      <c r="P31" s="125"/>
      <c r="Q31" s="142" t="s">
        <v>363</v>
      </c>
      <c r="R31" s="22" t="s">
        <v>94</v>
      </c>
      <c r="S31" s="156">
        <f>M26</f>
        <v>155.5</v>
      </c>
      <c r="T31" s="156">
        <f>N26</f>
        <v>279.93799999999999</v>
      </c>
      <c r="U31" s="156">
        <f>O26</f>
        <v>145.52500000000001</v>
      </c>
    </row>
    <row r="32" spans="1:21">
      <c r="A32" s="56"/>
      <c r="B32" s="701"/>
      <c r="C32" s="53">
        <v>7.02</v>
      </c>
      <c r="D32" s="80" t="s">
        <v>457</v>
      </c>
      <c r="E32" s="149">
        <v>854.14499999999998</v>
      </c>
      <c r="F32" s="149">
        <v>594.24800000000005</v>
      </c>
      <c r="G32" s="149">
        <v>900.12300000000005</v>
      </c>
      <c r="I32" s="56"/>
      <c r="J32" s="701"/>
      <c r="K32" s="53" t="s">
        <v>28</v>
      </c>
      <c r="L32" s="80" t="s">
        <v>96</v>
      </c>
      <c r="M32" s="84">
        <f>E58</f>
        <v>0</v>
      </c>
      <c r="N32" s="84">
        <f t="shared" ref="N32:O32" si="25">F58</f>
        <v>0</v>
      </c>
      <c r="O32" s="84">
        <f t="shared" si="25"/>
        <v>4.2</v>
      </c>
      <c r="P32" s="125"/>
      <c r="Q32" s="142" t="s">
        <v>364</v>
      </c>
      <c r="R32" s="22" t="s">
        <v>87</v>
      </c>
      <c r="S32" s="156">
        <f>M16</f>
        <v>49.04</v>
      </c>
      <c r="T32" s="156">
        <f>N16</f>
        <v>0.2</v>
      </c>
      <c r="U32" s="156">
        <f>O16</f>
        <v>17.2</v>
      </c>
    </row>
    <row r="33" spans="1:21">
      <c r="A33" s="56"/>
      <c r="B33" s="701"/>
      <c r="C33" s="53">
        <v>7.03</v>
      </c>
      <c r="D33" s="80" t="s">
        <v>458</v>
      </c>
      <c r="E33" s="149">
        <v>21.202000000000002</v>
      </c>
      <c r="F33" s="149">
        <v>17.36</v>
      </c>
      <c r="G33" s="149">
        <v>3.4289999999999998</v>
      </c>
      <c r="I33" s="56"/>
      <c r="J33" s="701"/>
      <c r="K33" s="53" t="s">
        <v>29</v>
      </c>
      <c r="L33" s="80" t="s">
        <v>97</v>
      </c>
      <c r="M33" s="84">
        <f>E73</f>
        <v>0</v>
      </c>
      <c r="N33" s="84">
        <f t="shared" ref="N33:O33" si="26">F73</f>
        <v>9.76</v>
      </c>
      <c r="O33" s="84">
        <f t="shared" si="26"/>
        <v>7.7750000000000004</v>
      </c>
      <c r="P33" s="125"/>
      <c r="Q33" s="142" t="s">
        <v>365</v>
      </c>
      <c r="R33" s="22" t="s">
        <v>145</v>
      </c>
      <c r="S33" s="156">
        <f>M27</f>
        <v>11</v>
      </c>
      <c r="T33" s="156">
        <f>N27</f>
        <v>0</v>
      </c>
      <c r="U33" s="156">
        <f>O27</f>
        <v>0</v>
      </c>
    </row>
    <row r="34" spans="1:21">
      <c r="A34" s="59"/>
      <c r="B34" s="652"/>
      <c r="C34" s="53">
        <v>7.04</v>
      </c>
      <c r="D34" s="80" t="s">
        <v>459</v>
      </c>
      <c r="E34" s="149">
        <v>199.19800000000001</v>
      </c>
      <c r="F34" s="149">
        <v>211.10900000000001</v>
      </c>
      <c r="G34" s="149">
        <v>530.35199999999998</v>
      </c>
      <c r="I34" s="56"/>
      <c r="J34" s="701"/>
      <c r="K34" s="53" t="s">
        <v>99</v>
      </c>
      <c r="L34" s="80" t="s">
        <v>98</v>
      </c>
      <c r="M34" s="84">
        <f>E69</f>
        <v>10.15</v>
      </c>
      <c r="N34" s="84">
        <f t="shared" ref="N34:O34" si="27">F69</f>
        <v>8</v>
      </c>
      <c r="O34" s="84">
        <f t="shared" si="27"/>
        <v>47.750999999999998</v>
      </c>
      <c r="P34" s="125"/>
      <c r="Q34" s="142" t="s">
        <v>366</v>
      </c>
      <c r="R34" s="22" t="s">
        <v>89</v>
      </c>
      <c r="S34" s="156">
        <f>M18</f>
        <v>2.74</v>
      </c>
      <c r="T34" s="156">
        <f>N18</f>
        <v>1.679</v>
      </c>
      <c r="U34" s="156">
        <f>O18</f>
        <v>12.23</v>
      </c>
    </row>
    <row r="35" spans="1:21">
      <c r="A35" s="51">
        <v>8</v>
      </c>
      <c r="B35" s="651" t="s">
        <v>323</v>
      </c>
      <c r="C35" s="53">
        <v>8.01</v>
      </c>
      <c r="D35" s="80" t="s">
        <v>460</v>
      </c>
      <c r="E35" s="149">
        <v>1402.1690000000001</v>
      </c>
      <c r="F35" s="149">
        <v>1263.0940000000001</v>
      </c>
      <c r="G35" s="149">
        <v>2172.127</v>
      </c>
      <c r="I35" s="56"/>
      <c r="J35" s="701"/>
      <c r="K35" s="53" t="s">
        <v>101</v>
      </c>
      <c r="L35" s="80" t="s">
        <v>100</v>
      </c>
      <c r="M35" s="84">
        <f>E60</f>
        <v>7.34</v>
      </c>
      <c r="N35" s="84">
        <f t="shared" ref="N35:O35" si="28">F60</f>
        <v>29.866</v>
      </c>
      <c r="O35" s="84">
        <f t="shared" si="28"/>
        <v>35.191000000000003</v>
      </c>
      <c r="P35" s="125"/>
      <c r="Q35" s="142" t="s">
        <v>367</v>
      </c>
      <c r="R35" s="22" t="s">
        <v>141</v>
      </c>
      <c r="S35" s="156">
        <f>M20</f>
        <v>24.2</v>
      </c>
      <c r="T35" s="156">
        <f>N20</f>
        <v>0</v>
      </c>
      <c r="U35" s="156">
        <f>O20</f>
        <v>18</v>
      </c>
    </row>
    <row r="36" spans="1:21">
      <c r="A36" s="56"/>
      <c r="B36" s="701"/>
      <c r="C36" s="53">
        <v>8.02</v>
      </c>
      <c r="D36" s="80" t="s">
        <v>106</v>
      </c>
      <c r="E36" s="149">
        <v>14.07</v>
      </c>
      <c r="F36" s="149">
        <v>61.749000000000002</v>
      </c>
      <c r="G36" s="149">
        <v>14.766999999999999</v>
      </c>
      <c r="I36" s="59"/>
      <c r="J36" s="652"/>
      <c r="K36" s="53" t="s">
        <v>30</v>
      </c>
      <c r="L36" s="80" t="s">
        <v>151</v>
      </c>
      <c r="M36" s="84">
        <f>E70</f>
        <v>1.08</v>
      </c>
      <c r="N36" s="84">
        <f t="shared" ref="N36:O36" si="29">F70</f>
        <v>0</v>
      </c>
      <c r="O36" s="84">
        <f t="shared" si="29"/>
        <v>0</v>
      </c>
      <c r="P36" s="125"/>
      <c r="Q36" s="142" t="s">
        <v>368</v>
      </c>
      <c r="R36" s="22" t="s">
        <v>147</v>
      </c>
      <c r="S36" s="156">
        <f>M28</f>
        <v>0</v>
      </c>
      <c r="T36" s="156">
        <f>N28</f>
        <v>0</v>
      </c>
      <c r="U36" s="156">
        <f>O28</f>
        <v>0</v>
      </c>
    </row>
    <row r="37" spans="1:21">
      <c r="A37" s="56"/>
      <c r="B37" s="701"/>
      <c r="C37" s="53">
        <v>8.0299999999999994</v>
      </c>
      <c r="D37" s="80" t="s">
        <v>126</v>
      </c>
      <c r="E37" s="149">
        <v>11.7</v>
      </c>
      <c r="F37" s="149">
        <v>7.9000000000000001E-2</v>
      </c>
      <c r="G37" s="149">
        <v>6.3650000000000002</v>
      </c>
      <c r="I37" s="62" t="s">
        <v>31</v>
      </c>
      <c r="J37" s="52" t="s">
        <v>32</v>
      </c>
      <c r="K37" s="53" t="s">
        <v>33</v>
      </c>
      <c r="L37" s="80" t="s">
        <v>102</v>
      </c>
      <c r="M37" s="136"/>
      <c r="N37" s="136"/>
      <c r="O37" s="136"/>
      <c r="P37" s="125"/>
      <c r="Q37" s="142" t="s">
        <v>369</v>
      </c>
      <c r="R37" s="22" t="s">
        <v>86</v>
      </c>
      <c r="S37" s="156">
        <f>M15</f>
        <v>6.58</v>
      </c>
      <c r="T37" s="156">
        <f>N15</f>
        <v>7.68</v>
      </c>
      <c r="U37" s="156">
        <f>O15</f>
        <v>54.720999999999997</v>
      </c>
    </row>
    <row r="38" spans="1:21">
      <c r="A38" s="56"/>
      <c r="B38" s="701"/>
      <c r="C38" s="53">
        <v>8.0399999999999991</v>
      </c>
      <c r="D38" s="80" t="s">
        <v>136</v>
      </c>
      <c r="E38" s="149">
        <v>17.14</v>
      </c>
      <c r="F38" s="149">
        <v>1.0149999999999999</v>
      </c>
      <c r="G38" s="149">
        <v>31.83</v>
      </c>
      <c r="I38" s="51" t="s">
        <v>34</v>
      </c>
      <c r="J38" s="651" t="s">
        <v>152</v>
      </c>
      <c r="K38" s="53" t="s">
        <v>35</v>
      </c>
      <c r="L38" s="80" t="s">
        <v>103</v>
      </c>
      <c r="M38" s="84">
        <f>(E24/2)+E25+E26</f>
        <v>978.53899999999999</v>
      </c>
      <c r="N38" s="84">
        <f t="shared" ref="N38:O38" si="30">(F24/2)+F25+F26</f>
        <v>987.87999999999988</v>
      </c>
      <c r="O38" s="84">
        <f t="shared" si="30"/>
        <v>1002.0319999999999</v>
      </c>
      <c r="P38" s="125"/>
      <c r="Q38" s="142" t="s">
        <v>370</v>
      </c>
      <c r="R38" s="22" t="s">
        <v>143</v>
      </c>
      <c r="S38" s="156">
        <f>M21</f>
        <v>0</v>
      </c>
      <c r="T38" s="156">
        <f>N21</f>
        <v>0.8</v>
      </c>
      <c r="U38" s="156">
        <f>O21</f>
        <v>0.2</v>
      </c>
    </row>
    <row r="39" spans="1:21">
      <c r="A39" s="56"/>
      <c r="B39" s="701"/>
      <c r="C39" s="53">
        <v>8.0500000000000007</v>
      </c>
      <c r="D39" s="80" t="s">
        <v>461</v>
      </c>
      <c r="E39" s="149">
        <v>17.7</v>
      </c>
      <c r="F39" s="149">
        <v>3.2</v>
      </c>
      <c r="G39" s="149">
        <v>23</v>
      </c>
      <c r="I39" s="59"/>
      <c r="J39" s="652"/>
      <c r="K39" s="53" t="s">
        <v>105</v>
      </c>
      <c r="L39" s="80" t="s">
        <v>104</v>
      </c>
      <c r="M39" s="84">
        <f>E24/2</f>
        <v>221.72499999999999</v>
      </c>
      <c r="N39" s="84">
        <f t="shared" ref="N39:O39" si="31">F24/2</f>
        <v>173.66300000000001</v>
      </c>
      <c r="O39" s="84">
        <f t="shared" si="31"/>
        <v>271.21899999999999</v>
      </c>
      <c r="P39" s="125"/>
      <c r="Q39" s="142" t="s">
        <v>371</v>
      </c>
      <c r="R39" s="22" t="s">
        <v>93</v>
      </c>
      <c r="S39" s="156">
        <f>M25</f>
        <v>521.01599999999996</v>
      </c>
      <c r="T39" s="156">
        <f>N25</f>
        <v>335.69</v>
      </c>
      <c r="U39" s="156">
        <f>O25</f>
        <v>57.54</v>
      </c>
    </row>
    <row r="40" spans="1:21">
      <c r="A40" s="56"/>
      <c r="B40" s="701"/>
      <c r="C40" s="53">
        <v>8.06</v>
      </c>
      <c r="D40" s="80" t="s">
        <v>462</v>
      </c>
      <c r="E40" s="149">
        <v>0</v>
      </c>
      <c r="F40" s="149">
        <v>0</v>
      </c>
      <c r="G40" s="149">
        <v>0.13300000000000001</v>
      </c>
      <c r="I40" s="51" t="s">
        <v>37</v>
      </c>
      <c r="J40" s="651" t="s">
        <v>153</v>
      </c>
      <c r="K40" s="53" t="s">
        <v>38</v>
      </c>
      <c r="L40" s="80" t="s">
        <v>106</v>
      </c>
      <c r="M40" s="84">
        <f>E36</f>
        <v>14.07</v>
      </c>
      <c r="N40" s="84">
        <f t="shared" ref="N40:O40" si="32">F36</f>
        <v>61.749000000000002</v>
      </c>
      <c r="O40" s="84">
        <f t="shared" si="32"/>
        <v>14.766999999999999</v>
      </c>
      <c r="P40" s="125"/>
      <c r="Q40" s="142" t="s">
        <v>372</v>
      </c>
      <c r="R40" s="22" t="s">
        <v>85</v>
      </c>
      <c r="S40" s="156">
        <f>M14</f>
        <v>0</v>
      </c>
      <c r="T40" s="156">
        <f>N14</f>
        <v>0</v>
      </c>
      <c r="U40" s="156">
        <f>O14</f>
        <v>21.42</v>
      </c>
    </row>
    <row r="41" spans="1:21">
      <c r="A41" s="56"/>
      <c r="B41" s="701"/>
      <c r="C41" s="53">
        <v>8.07</v>
      </c>
      <c r="D41" s="80" t="s">
        <v>463</v>
      </c>
      <c r="E41" s="149">
        <v>31.03</v>
      </c>
      <c r="F41" s="149">
        <v>185.75899999999999</v>
      </c>
      <c r="G41" s="149">
        <v>27.611000000000001</v>
      </c>
      <c r="I41" s="56"/>
      <c r="J41" s="701"/>
      <c r="K41" s="53" t="s">
        <v>39</v>
      </c>
      <c r="L41" s="80" t="s">
        <v>107</v>
      </c>
      <c r="M41" s="84">
        <f>E32+E34+E35</f>
        <v>2455.5120000000002</v>
      </c>
      <c r="N41" s="84">
        <f t="shared" ref="N41:O41" si="33">F32+F34+F35</f>
        <v>2068.451</v>
      </c>
      <c r="O41" s="84">
        <f t="shared" si="33"/>
        <v>3602.6019999999999</v>
      </c>
      <c r="P41" s="125"/>
      <c r="Q41" s="142" t="s">
        <v>373</v>
      </c>
      <c r="R41" s="22" t="s">
        <v>374</v>
      </c>
      <c r="S41" s="156">
        <f t="shared" ref="S41:U43" si="34">M10</f>
        <v>3.06</v>
      </c>
      <c r="T41" s="156">
        <f t="shared" si="34"/>
        <v>10.8</v>
      </c>
      <c r="U41" s="156">
        <f t="shared" si="34"/>
        <v>36.487000000000002</v>
      </c>
    </row>
    <row r="42" spans="1:21">
      <c r="A42" s="56"/>
      <c r="B42" s="701"/>
      <c r="C42" s="53">
        <v>8.08</v>
      </c>
      <c r="D42" s="80" t="s">
        <v>464</v>
      </c>
      <c r="E42" s="149">
        <v>0</v>
      </c>
      <c r="F42" s="149">
        <v>0</v>
      </c>
      <c r="G42" s="149">
        <v>0</v>
      </c>
      <c r="I42" s="56"/>
      <c r="J42" s="701"/>
      <c r="K42" s="53" t="s">
        <v>40</v>
      </c>
      <c r="L42" s="80" t="s">
        <v>108</v>
      </c>
      <c r="M42" s="84">
        <f>0.5*E33</f>
        <v>10.601000000000001</v>
      </c>
      <c r="N42" s="84">
        <f t="shared" ref="N42:O42" si="35">0.5*F33</f>
        <v>8.68</v>
      </c>
      <c r="O42" s="84">
        <f t="shared" si="35"/>
        <v>1.7144999999999999</v>
      </c>
      <c r="P42" s="125"/>
      <c r="Q42" s="142" t="s">
        <v>375</v>
      </c>
      <c r="R42" s="22" t="s">
        <v>82</v>
      </c>
      <c r="S42" s="156">
        <f t="shared" si="34"/>
        <v>1852.347</v>
      </c>
      <c r="T42" s="156">
        <f t="shared" si="34"/>
        <v>1062.96</v>
      </c>
      <c r="U42" s="156">
        <f t="shared" si="34"/>
        <v>1994.56</v>
      </c>
    </row>
    <row r="43" spans="1:21">
      <c r="A43" s="56"/>
      <c r="B43" s="701"/>
      <c r="C43" s="53">
        <v>8.09</v>
      </c>
      <c r="D43" s="80" t="s">
        <v>465</v>
      </c>
      <c r="E43" s="149">
        <v>0</v>
      </c>
      <c r="F43" s="149">
        <v>0</v>
      </c>
      <c r="G43" s="149">
        <v>0</v>
      </c>
      <c r="I43" s="59"/>
      <c r="J43" s="652"/>
      <c r="K43" s="53" t="s">
        <v>41</v>
      </c>
      <c r="L43" s="80" t="s">
        <v>109</v>
      </c>
      <c r="M43" s="136"/>
      <c r="N43" s="136"/>
      <c r="O43" s="136"/>
      <c r="P43" s="125"/>
      <c r="Q43" s="142" t="s">
        <v>376</v>
      </c>
      <c r="R43" s="22" t="s">
        <v>83</v>
      </c>
      <c r="S43" s="156">
        <f t="shared" si="34"/>
        <v>48739.13</v>
      </c>
      <c r="T43" s="156">
        <f t="shared" si="34"/>
        <v>47544.76</v>
      </c>
      <c r="U43" s="156">
        <f t="shared" si="34"/>
        <v>40809.974000000002</v>
      </c>
    </row>
    <row r="44" spans="1:21">
      <c r="A44" s="56"/>
      <c r="B44" s="701"/>
      <c r="C44" s="53">
        <v>8.1</v>
      </c>
      <c r="D44" s="80" t="s">
        <v>466</v>
      </c>
      <c r="E44" s="149">
        <v>0</v>
      </c>
      <c r="F44" s="149">
        <v>43</v>
      </c>
      <c r="G44" s="149">
        <v>30.5</v>
      </c>
      <c r="I44" s="51" t="s">
        <v>42</v>
      </c>
      <c r="J44" s="651" t="s">
        <v>154</v>
      </c>
      <c r="K44" s="53" t="s">
        <v>43</v>
      </c>
      <c r="L44" s="80" t="s">
        <v>110</v>
      </c>
      <c r="M44" s="84">
        <f>E21+E22+E23</f>
        <v>565.125</v>
      </c>
      <c r="N44" s="84">
        <f t="shared" ref="N44:O44" si="36">F21+F22+F23</f>
        <v>393.125</v>
      </c>
      <c r="O44" s="84">
        <f t="shared" si="36"/>
        <v>710.77099999999996</v>
      </c>
      <c r="P44" s="125"/>
      <c r="Q44" s="142" t="s">
        <v>377</v>
      </c>
      <c r="R44" s="22" t="s">
        <v>378</v>
      </c>
      <c r="S44" s="156">
        <f>M71</f>
        <v>0</v>
      </c>
      <c r="T44" s="156">
        <f>N71</f>
        <v>0</v>
      </c>
      <c r="U44" s="156">
        <f>O71</f>
        <v>0</v>
      </c>
    </row>
    <row r="45" spans="1:21">
      <c r="A45" s="56"/>
      <c r="B45" s="701"/>
      <c r="C45" s="53">
        <v>8.11</v>
      </c>
      <c r="D45" s="80" t="s">
        <v>467</v>
      </c>
      <c r="E45" s="149">
        <v>0</v>
      </c>
      <c r="F45" s="149">
        <v>0.41</v>
      </c>
      <c r="G45" s="149">
        <v>0.41</v>
      </c>
      <c r="I45" s="56"/>
      <c r="J45" s="701"/>
      <c r="K45" s="53" t="s">
        <v>44</v>
      </c>
      <c r="L45" s="80" t="s">
        <v>111</v>
      </c>
      <c r="M45" s="84">
        <f>E45</f>
        <v>0</v>
      </c>
      <c r="N45" s="84">
        <f t="shared" ref="N45:O45" si="37">F45</f>
        <v>0.41</v>
      </c>
      <c r="O45" s="84">
        <f t="shared" si="37"/>
        <v>0.41</v>
      </c>
      <c r="P45" s="125"/>
      <c r="Q45" s="142" t="s">
        <v>379</v>
      </c>
      <c r="R45" s="22" t="s">
        <v>176</v>
      </c>
      <c r="S45" s="156">
        <f>M45</f>
        <v>0</v>
      </c>
      <c r="T45" s="156">
        <f>N45</f>
        <v>0.41</v>
      </c>
      <c r="U45" s="156">
        <f>O45</f>
        <v>0.41</v>
      </c>
    </row>
    <row r="46" spans="1:21">
      <c r="A46" s="56"/>
      <c r="B46" s="701"/>
      <c r="C46" s="53">
        <v>8.1199999999999992</v>
      </c>
      <c r="D46" s="80" t="s">
        <v>468</v>
      </c>
      <c r="E46" s="149">
        <v>142.43</v>
      </c>
      <c r="F46" s="149">
        <v>80.453999999999994</v>
      </c>
      <c r="G46" s="149">
        <v>64.554000000000002</v>
      </c>
      <c r="I46" s="59"/>
      <c r="J46" s="652"/>
      <c r="K46" s="53" t="s">
        <v>45</v>
      </c>
      <c r="L46" s="80" t="s">
        <v>155</v>
      </c>
      <c r="M46" s="84">
        <f>E80</f>
        <v>98.1</v>
      </c>
      <c r="N46" s="84">
        <f>F80</f>
        <v>8.01</v>
      </c>
      <c r="O46" s="84">
        <f>G80</f>
        <v>16.79</v>
      </c>
      <c r="P46" s="125"/>
      <c r="Q46" s="142" t="s">
        <v>380</v>
      </c>
      <c r="R46" s="22" t="s">
        <v>381</v>
      </c>
      <c r="S46" s="156">
        <f>M59</f>
        <v>1.48</v>
      </c>
      <c r="T46" s="156">
        <f>N59</f>
        <v>0</v>
      </c>
      <c r="U46" s="156">
        <f>O59</f>
        <v>0</v>
      </c>
    </row>
    <row r="47" spans="1:21">
      <c r="A47" s="56"/>
      <c r="B47" s="701"/>
      <c r="C47" s="53">
        <v>8.1300000000000008</v>
      </c>
      <c r="D47" s="80" t="s">
        <v>469</v>
      </c>
      <c r="E47" s="149">
        <v>89.34</v>
      </c>
      <c r="F47" s="149">
        <v>70</v>
      </c>
      <c r="G47" s="149">
        <v>29.169</v>
      </c>
      <c r="I47" s="51" t="s">
        <v>46</v>
      </c>
      <c r="J47" s="651" t="s">
        <v>156</v>
      </c>
      <c r="K47" s="53" t="s">
        <v>47</v>
      </c>
      <c r="L47" s="80" t="s">
        <v>112</v>
      </c>
      <c r="M47" s="84">
        <f>E29+E30</f>
        <v>47553.5</v>
      </c>
      <c r="N47" s="84">
        <f t="shared" ref="N47:O47" si="38">F29+F30</f>
        <v>48801.675999999999</v>
      </c>
      <c r="O47" s="84">
        <f t="shared" si="38"/>
        <v>53328.567999999999</v>
      </c>
      <c r="P47" s="125"/>
      <c r="Q47" s="142" t="s">
        <v>382</v>
      </c>
      <c r="R47" s="22" t="s">
        <v>383</v>
      </c>
      <c r="S47" s="156">
        <f>M55</f>
        <v>0</v>
      </c>
      <c r="T47" s="156">
        <f>N55</f>
        <v>43</v>
      </c>
      <c r="U47" s="156">
        <f>O55</f>
        <v>30.5</v>
      </c>
    </row>
    <row r="48" spans="1:21">
      <c r="A48" s="59"/>
      <c r="B48" s="652"/>
      <c r="C48" s="53">
        <v>8.14</v>
      </c>
      <c r="D48" s="80" t="s">
        <v>470</v>
      </c>
      <c r="E48" s="149">
        <v>185.42</v>
      </c>
      <c r="F48" s="149">
        <v>17.649999999999999</v>
      </c>
      <c r="G48" s="149">
        <v>11.757999999999999</v>
      </c>
      <c r="I48" s="56"/>
      <c r="J48" s="701"/>
      <c r="K48" s="53" t="s">
        <v>48</v>
      </c>
      <c r="L48" s="80" t="s">
        <v>157</v>
      </c>
      <c r="M48" s="84">
        <f>E27+E28</f>
        <v>29929.879000000001</v>
      </c>
      <c r="N48" s="84">
        <f t="shared" ref="N48:O48" si="39">F27+F28</f>
        <v>26625.472999999998</v>
      </c>
      <c r="O48" s="84">
        <f t="shared" si="39"/>
        <v>24681.181999999997</v>
      </c>
      <c r="P48" s="125"/>
      <c r="Q48" s="142" t="s">
        <v>384</v>
      </c>
      <c r="R48" s="22" t="s">
        <v>106</v>
      </c>
      <c r="S48" s="156">
        <f>M40</f>
        <v>14.07</v>
      </c>
      <c r="T48" s="156">
        <f>N40</f>
        <v>61.749000000000002</v>
      </c>
      <c r="U48" s="156">
        <f>O40</f>
        <v>14.766999999999999</v>
      </c>
    </row>
    <row r="49" spans="1:21">
      <c r="A49" s="62">
        <v>9</v>
      </c>
      <c r="B49" s="52" t="s">
        <v>6</v>
      </c>
      <c r="C49" s="53">
        <v>9.01</v>
      </c>
      <c r="D49" s="80"/>
      <c r="E49" s="149">
        <v>1852.347</v>
      </c>
      <c r="F49" s="149">
        <v>1062.96</v>
      </c>
      <c r="G49" s="149">
        <v>1994.56</v>
      </c>
      <c r="I49" s="59"/>
      <c r="J49" s="652"/>
      <c r="K49" s="53" t="s">
        <v>49</v>
      </c>
      <c r="L49" s="80" t="s">
        <v>158</v>
      </c>
      <c r="M49" s="84">
        <f>E83</f>
        <v>55.3</v>
      </c>
      <c r="N49" s="84">
        <f>F83</f>
        <v>46</v>
      </c>
      <c r="O49" s="84">
        <f>G83</f>
        <v>20.495000000000001</v>
      </c>
      <c r="P49" s="125"/>
      <c r="Q49" s="142" t="s">
        <v>385</v>
      </c>
      <c r="R49" s="22" t="s">
        <v>108</v>
      </c>
      <c r="S49" s="156">
        <f>M42</f>
        <v>10.601000000000001</v>
      </c>
      <c r="T49" s="156">
        <f>N42</f>
        <v>8.68</v>
      </c>
      <c r="U49" s="156">
        <f>O42</f>
        <v>1.7144999999999999</v>
      </c>
    </row>
    <row r="50" spans="1:21">
      <c r="A50" s="62">
        <v>10</v>
      </c>
      <c r="B50" s="52" t="s">
        <v>140</v>
      </c>
      <c r="C50" s="53">
        <v>10.01</v>
      </c>
      <c r="D50" s="80"/>
      <c r="E50" s="149">
        <v>48739.13</v>
      </c>
      <c r="F50" s="149">
        <v>47544.76</v>
      </c>
      <c r="G50" s="149">
        <v>40809.974000000002</v>
      </c>
      <c r="I50" s="51" t="s">
        <v>50</v>
      </c>
      <c r="J50" s="651" t="s">
        <v>159</v>
      </c>
      <c r="K50" s="53" t="s">
        <v>51</v>
      </c>
      <c r="L50" s="80" t="s">
        <v>113</v>
      </c>
      <c r="M50" s="84">
        <f>E8+E11</f>
        <v>5863</v>
      </c>
      <c r="N50" s="84">
        <f t="shared" ref="N50:O50" si="40">F8+F11</f>
        <v>7145.6890000000003</v>
      </c>
      <c r="O50" s="84">
        <f t="shared" si="40"/>
        <v>8548.7989999999991</v>
      </c>
      <c r="P50" s="125"/>
      <c r="Q50" s="142" t="s">
        <v>386</v>
      </c>
      <c r="R50" s="22" t="s">
        <v>107</v>
      </c>
      <c r="S50" s="156">
        <f>M41</f>
        <v>2455.5120000000002</v>
      </c>
      <c r="T50" s="156">
        <f>N41</f>
        <v>2068.451</v>
      </c>
      <c r="U50" s="156">
        <f>O41</f>
        <v>3602.6019999999999</v>
      </c>
    </row>
    <row r="51" spans="1:21">
      <c r="A51" s="62">
        <v>11</v>
      </c>
      <c r="B51" s="52" t="s">
        <v>471</v>
      </c>
      <c r="C51" s="53">
        <v>11.01</v>
      </c>
      <c r="D51" s="80"/>
      <c r="E51" s="149">
        <v>33.69</v>
      </c>
      <c r="F51" s="149">
        <v>36.767000000000003</v>
      </c>
      <c r="G51" s="149">
        <v>21.8</v>
      </c>
      <c r="I51" s="56"/>
      <c r="J51" s="701"/>
      <c r="K51" s="53" t="s">
        <v>115</v>
      </c>
      <c r="L51" s="80" t="s">
        <v>114</v>
      </c>
      <c r="M51" s="84">
        <f>E10</f>
        <v>37495.49</v>
      </c>
      <c r="N51" s="84">
        <f t="shared" ref="N51:O51" si="41">F10</f>
        <v>33532.160000000003</v>
      </c>
      <c r="O51" s="84">
        <f t="shared" si="41"/>
        <v>35326.264999999999</v>
      </c>
      <c r="P51" s="125"/>
      <c r="Q51" s="142" t="s">
        <v>387</v>
      </c>
      <c r="R51" s="22" t="s">
        <v>388</v>
      </c>
      <c r="S51" s="148"/>
      <c r="T51" s="148"/>
      <c r="U51" s="148"/>
    </row>
    <row r="52" spans="1:21">
      <c r="A52" s="51">
        <v>12</v>
      </c>
      <c r="B52" s="651" t="s">
        <v>472</v>
      </c>
      <c r="C52" s="53">
        <v>12.01</v>
      </c>
      <c r="D52" s="80" t="s">
        <v>473</v>
      </c>
      <c r="E52" s="149">
        <v>3.06</v>
      </c>
      <c r="F52" s="149">
        <v>10.8</v>
      </c>
      <c r="G52" s="149">
        <v>36.487000000000002</v>
      </c>
      <c r="I52" s="56"/>
      <c r="J52" s="701"/>
      <c r="K52" s="53" t="s">
        <v>52</v>
      </c>
      <c r="L52" s="80" t="s">
        <v>116</v>
      </c>
      <c r="M52" s="136"/>
      <c r="N52" s="136"/>
      <c r="O52" s="136"/>
      <c r="P52" s="125"/>
      <c r="Q52" s="142" t="s">
        <v>389</v>
      </c>
      <c r="R52" s="22" t="s">
        <v>390</v>
      </c>
      <c r="S52" s="148"/>
      <c r="T52" s="148"/>
      <c r="U52" s="148"/>
    </row>
    <row r="53" spans="1:21">
      <c r="A53" s="59"/>
      <c r="B53" s="652"/>
      <c r="C53" s="53">
        <v>12.02</v>
      </c>
      <c r="D53" s="80" t="s">
        <v>474</v>
      </c>
      <c r="E53" s="149">
        <v>1.48</v>
      </c>
      <c r="F53" s="149">
        <v>0</v>
      </c>
      <c r="G53" s="149">
        <v>0</v>
      </c>
      <c r="I53" s="59"/>
      <c r="J53" s="652"/>
      <c r="K53" s="53" t="s">
        <v>118</v>
      </c>
      <c r="L53" s="80" t="s">
        <v>117</v>
      </c>
      <c r="M53" s="136"/>
      <c r="N53" s="136"/>
      <c r="O53" s="136"/>
      <c r="P53" s="125"/>
      <c r="Q53" s="142" t="s">
        <v>391</v>
      </c>
      <c r="R53" s="22" t="s">
        <v>392</v>
      </c>
      <c r="S53" s="156">
        <f>M56</f>
        <v>118.706</v>
      </c>
      <c r="T53" s="156">
        <f>N56</f>
        <v>185.291</v>
      </c>
      <c r="U53" s="156">
        <f>O56</f>
        <v>93.717500000000001</v>
      </c>
    </row>
    <row r="54" spans="1:21" ht="15" customHeight="1">
      <c r="A54" s="51">
        <v>13</v>
      </c>
      <c r="B54" s="651" t="s">
        <v>475</v>
      </c>
      <c r="C54" s="53">
        <v>13.01</v>
      </c>
      <c r="D54" s="80" t="s">
        <v>476</v>
      </c>
      <c r="E54" s="149">
        <v>24.2</v>
      </c>
      <c r="F54" s="149">
        <v>0</v>
      </c>
      <c r="G54" s="149">
        <v>18</v>
      </c>
      <c r="I54" s="51" t="s">
        <v>53</v>
      </c>
      <c r="J54" s="651" t="s">
        <v>54</v>
      </c>
      <c r="K54" s="53" t="s">
        <v>55</v>
      </c>
      <c r="L54" s="129" t="s">
        <v>160</v>
      </c>
      <c r="M54" s="84">
        <f>E40+E41+E42+E43</f>
        <v>31.03</v>
      </c>
      <c r="N54" s="84">
        <f>F40+F41+F42+F43</f>
        <v>185.75899999999999</v>
      </c>
      <c r="O54" s="84">
        <f>G40+G41+G42+G43</f>
        <v>27.744</v>
      </c>
      <c r="Q54" s="66"/>
      <c r="R54" s="77" t="s">
        <v>410</v>
      </c>
      <c r="S54" s="138"/>
      <c r="T54" s="138"/>
      <c r="U54" s="139"/>
    </row>
    <row r="55" spans="1:21">
      <c r="A55" s="56"/>
      <c r="B55" s="701"/>
      <c r="C55" s="53">
        <v>13.02</v>
      </c>
      <c r="D55" s="80" t="s">
        <v>477</v>
      </c>
      <c r="E55" s="149">
        <v>49.04</v>
      </c>
      <c r="F55" s="149">
        <v>0.2</v>
      </c>
      <c r="G55" s="149">
        <v>17.2</v>
      </c>
      <c r="I55" s="56"/>
      <c r="J55" s="701"/>
      <c r="K55" s="53" t="s">
        <v>56</v>
      </c>
      <c r="L55" s="80" t="s">
        <v>161</v>
      </c>
      <c r="M55" s="84">
        <f>E44</f>
        <v>0</v>
      </c>
      <c r="N55" s="84">
        <f>F44</f>
        <v>43</v>
      </c>
      <c r="O55" s="84">
        <f>G44</f>
        <v>30.5</v>
      </c>
      <c r="P55" s="125"/>
      <c r="Q55" s="142" t="s">
        <v>393</v>
      </c>
      <c r="R55" s="22" t="s">
        <v>394</v>
      </c>
      <c r="S55" s="208"/>
      <c r="T55" s="208"/>
      <c r="U55" s="208"/>
    </row>
    <row r="56" spans="1:21">
      <c r="A56" s="56"/>
      <c r="B56" s="701"/>
      <c r="C56" s="53">
        <v>13.03</v>
      </c>
      <c r="D56" s="80" t="s">
        <v>150</v>
      </c>
      <c r="E56" s="149">
        <v>0</v>
      </c>
      <c r="F56" s="149">
        <v>0</v>
      </c>
      <c r="G56" s="149">
        <v>0</v>
      </c>
      <c r="I56" s="56"/>
      <c r="J56" s="701"/>
      <c r="K56" s="53" t="s">
        <v>57</v>
      </c>
      <c r="L56" s="80" t="s">
        <v>162</v>
      </c>
      <c r="M56" s="84">
        <f>E31+(E33*0.5)+E39</f>
        <v>118.706</v>
      </c>
      <c r="N56" s="84">
        <f>F31+(F33*0.5)+F39</f>
        <v>185.291</v>
      </c>
      <c r="O56" s="84">
        <f>G31+(G33*0.5)+G39</f>
        <v>93.717500000000001</v>
      </c>
      <c r="P56" s="125"/>
      <c r="Q56" s="142" t="s">
        <v>395</v>
      </c>
      <c r="R56" s="22" t="s">
        <v>396</v>
      </c>
      <c r="S56" s="208"/>
      <c r="T56" s="208"/>
      <c r="U56" s="208"/>
    </row>
    <row r="57" spans="1:21">
      <c r="A57" s="56"/>
      <c r="B57" s="701"/>
      <c r="C57" s="53">
        <v>13.04</v>
      </c>
      <c r="D57" s="80" t="s">
        <v>90</v>
      </c>
      <c r="E57" s="149">
        <v>0.8</v>
      </c>
      <c r="F57" s="149">
        <v>0</v>
      </c>
      <c r="G57" s="149">
        <v>7.8289999999999997</v>
      </c>
      <c r="I57" s="56"/>
      <c r="J57" s="701"/>
      <c r="K57" s="53" t="s">
        <v>120</v>
      </c>
      <c r="L57" s="80" t="s">
        <v>119</v>
      </c>
      <c r="M57" s="136"/>
      <c r="N57" s="136"/>
      <c r="O57" s="136"/>
      <c r="P57" s="125"/>
      <c r="Q57" s="76"/>
      <c r="R57" s="77" t="s">
        <v>413</v>
      </c>
      <c r="S57" s="140"/>
      <c r="T57" s="140"/>
      <c r="U57" s="141"/>
    </row>
    <row r="58" spans="1:21">
      <c r="A58" s="56"/>
      <c r="B58" s="701"/>
      <c r="C58" s="53">
        <v>13.05</v>
      </c>
      <c r="D58" s="80" t="s">
        <v>478</v>
      </c>
      <c r="E58" s="149">
        <v>0</v>
      </c>
      <c r="F58" s="149">
        <v>0</v>
      </c>
      <c r="G58" s="149">
        <v>4.2</v>
      </c>
      <c r="I58" s="56"/>
      <c r="J58" s="701"/>
      <c r="K58" s="53" t="s">
        <v>122</v>
      </c>
      <c r="L58" s="80" t="s">
        <v>121</v>
      </c>
      <c r="M58" s="136"/>
      <c r="N58" s="136"/>
      <c r="O58" s="136"/>
      <c r="P58" s="125"/>
      <c r="Q58" s="62">
        <v>1</v>
      </c>
      <c r="R58" s="80" t="s">
        <v>397</v>
      </c>
      <c r="S58" s="156">
        <f>SUM(M23:M24,M29:M30)</f>
        <v>249.71</v>
      </c>
      <c r="T58" s="156">
        <f t="shared" ref="T58:U58" si="42">SUM(N23:N24,N29:N30)</f>
        <v>5.6840000000000002</v>
      </c>
      <c r="U58" s="156">
        <f t="shared" si="42"/>
        <v>24.5</v>
      </c>
    </row>
    <row r="59" spans="1:21" ht="15" customHeight="1">
      <c r="A59" s="56"/>
      <c r="B59" s="701"/>
      <c r="C59" s="53">
        <v>13.06</v>
      </c>
      <c r="D59" s="80" t="s">
        <v>479</v>
      </c>
      <c r="E59" s="149">
        <v>2.74</v>
      </c>
      <c r="F59" s="149">
        <v>1.679</v>
      </c>
      <c r="G59" s="149">
        <v>12.23</v>
      </c>
      <c r="I59" s="56"/>
      <c r="J59" s="701"/>
      <c r="K59" s="53" t="s">
        <v>124</v>
      </c>
      <c r="L59" s="80" t="s">
        <v>123</v>
      </c>
      <c r="M59" s="84">
        <f>E53</f>
        <v>1.48</v>
      </c>
      <c r="N59" s="84">
        <f>F53</f>
        <v>0</v>
      </c>
      <c r="O59" s="84">
        <f>G53</f>
        <v>0</v>
      </c>
      <c r="P59" s="125"/>
      <c r="Q59" s="62">
        <v>2</v>
      </c>
      <c r="R59" s="80" t="s">
        <v>398</v>
      </c>
      <c r="S59" s="156">
        <f>SUM(M31:M33,M36)</f>
        <v>5031.2179999999998</v>
      </c>
      <c r="T59" s="156">
        <f t="shared" ref="T59:U59" si="43">SUM(N31:N33,N36)</f>
        <v>2842.8870000000002</v>
      </c>
      <c r="U59" s="156">
        <f t="shared" si="43"/>
        <v>3924.8779999999997</v>
      </c>
    </row>
    <row r="60" spans="1:21">
      <c r="A60" s="56"/>
      <c r="B60" s="701"/>
      <c r="C60" s="53">
        <v>13.07</v>
      </c>
      <c r="D60" s="80" t="s">
        <v>100</v>
      </c>
      <c r="E60" s="149">
        <v>7.34</v>
      </c>
      <c r="F60" s="149">
        <v>29.866</v>
      </c>
      <c r="G60" s="149">
        <v>35.191000000000003</v>
      </c>
      <c r="I60" s="56"/>
      <c r="J60" s="701"/>
      <c r="K60" s="53" t="s">
        <v>58</v>
      </c>
      <c r="L60" s="80" t="s">
        <v>136</v>
      </c>
      <c r="M60" s="84">
        <f>E38</f>
        <v>17.14</v>
      </c>
      <c r="N60" s="84">
        <f>F38</f>
        <v>1.0149999999999999</v>
      </c>
      <c r="O60" s="84">
        <f>G38</f>
        <v>31.83</v>
      </c>
      <c r="P60" s="125"/>
      <c r="Q60" s="62">
        <v>3</v>
      </c>
      <c r="R60" s="80" t="s">
        <v>323</v>
      </c>
      <c r="S60" s="156">
        <f>SUM(M60:M63)</f>
        <v>446.03</v>
      </c>
      <c r="T60" s="156">
        <f t="shared" ref="T60:U60" si="44">SUM(N60:N63)</f>
        <v>169.19800000000001</v>
      </c>
      <c r="U60" s="156">
        <f t="shared" si="44"/>
        <v>143.67599999999999</v>
      </c>
    </row>
    <row r="61" spans="1:21">
      <c r="A61" s="56"/>
      <c r="B61" s="701"/>
      <c r="C61" s="53">
        <v>13.08</v>
      </c>
      <c r="D61" s="80" t="s">
        <v>144</v>
      </c>
      <c r="E61" s="149">
        <v>2.0499999999999998</v>
      </c>
      <c r="F61" s="149">
        <v>0.15</v>
      </c>
      <c r="G61" s="149">
        <v>0.5</v>
      </c>
      <c r="I61" s="56"/>
      <c r="J61" s="701"/>
      <c r="K61" s="53" t="s">
        <v>59</v>
      </c>
      <c r="L61" s="80" t="s">
        <v>125</v>
      </c>
      <c r="M61" s="137"/>
      <c r="N61" s="137"/>
      <c r="O61" s="137"/>
      <c r="P61" s="125"/>
      <c r="Q61" s="62">
        <v>4</v>
      </c>
      <c r="R61" s="80" t="s">
        <v>159</v>
      </c>
      <c r="S61" s="156">
        <f>SUM(M50:M53)</f>
        <v>43358.49</v>
      </c>
      <c r="T61" s="156">
        <f t="shared" ref="T61:U61" si="45">SUM(N50:N53)</f>
        <v>40677.849000000002</v>
      </c>
      <c r="U61" s="156">
        <f t="shared" si="45"/>
        <v>43875.063999999998</v>
      </c>
    </row>
    <row r="62" spans="1:21" ht="25.5">
      <c r="A62" s="56"/>
      <c r="B62" s="701"/>
      <c r="C62" s="53">
        <v>13.09</v>
      </c>
      <c r="D62" s="80" t="s">
        <v>91</v>
      </c>
      <c r="E62" s="149">
        <v>8.1999999999999993</v>
      </c>
      <c r="F62" s="149">
        <v>149.12</v>
      </c>
      <c r="G62" s="149">
        <v>282.02699999999999</v>
      </c>
      <c r="I62" s="56"/>
      <c r="J62" s="701"/>
      <c r="K62" s="53" t="s">
        <v>60</v>
      </c>
      <c r="L62" s="129" t="s">
        <v>163</v>
      </c>
      <c r="M62" s="84">
        <f>E46+E47+E48</f>
        <v>417.19</v>
      </c>
      <c r="N62" s="84">
        <f>F46+F47+F48</f>
        <v>168.10400000000001</v>
      </c>
      <c r="O62" s="84">
        <f>G46+G47+G48</f>
        <v>105.48099999999999</v>
      </c>
      <c r="P62" s="125"/>
      <c r="Q62" s="62">
        <v>5</v>
      </c>
      <c r="R62" s="128" t="s">
        <v>399</v>
      </c>
      <c r="S62" s="156">
        <f t="shared" ref="S62:U63" si="46">M64</f>
        <v>1812.47</v>
      </c>
      <c r="T62" s="156">
        <f t="shared" si="46"/>
        <v>1404.1</v>
      </c>
      <c r="U62" s="156">
        <f t="shared" si="46"/>
        <v>1855.0709999999999</v>
      </c>
    </row>
    <row r="63" spans="1:21">
      <c r="A63" s="56"/>
      <c r="B63" s="701"/>
      <c r="C63" s="53">
        <v>13.1</v>
      </c>
      <c r="D63" s="80" t="s">
        <v>480</v>
      </c>
      <c r="E63" s="149">
        <v>0</v>
      </c>
      <c r="F63" s="149">
        <v>0</v>
      </c>
      <c r="G63" s="149">
        <v>21.42</v>
      </c>
      <c r="I63" s="59"/>
      <c r="J63" s="652"/>
      <c r="K63" s="53" t="s">
        <v>61</v>
      </c>
      <c r="L63" s="80" t="s">
        <v>126</v>
      </c>
      <c r="M63" s="84">
        <f>E37</f>
        <v>11.7</v>
      </c>
      <c r="N63" s="84">
        <f>F37</f>
        <v>7.9000000000000001E-2</v>
      </c>
      <c r="O63" s="84">
        <f>G37</f>
        <v>6.3650000000000002</v>
      </c>
      <c r="P63" s="125"/>
      <c r="Q63" s="62">
        <v>6</v>
      </c>
      <c r="R63" s="320" t="s">
        <v>559</v>
      </c>
      <c r="S63" s="156">
        <f t="shared" si="46"/>
        <v>1748.75</v>
      </c>
      <c r="T63" s="156">
        <f t="shared" si="46"/>
        <v>4687.9790000000003</v>
      </c>
      <c r="U63" s="156">
        <f t="shared" si="46"/>
        <v>1754.69</v>
      </c>
    </row>
    <row r="64" spans="1:21">
      <c r="A64" s="56"/>
      <c r="B64" s="701"/>
      <c r="C64" s="53">
        <v>13.11</v>
      </c>
      <c r="D64" s="80" t="s">
        <v>93</v>
      </c>
      <c r="E64" s="149">
        <v>521.01599999999996</v>
      </c>
      <c r="F64" s="149">
        <v>335.69</v>
      </c>
      <c r="G64" s="149">
        <v>57.54</v>
      </c>
      <c r="I64" s="51" t="s">
        <v>62</v>
      </c>
      <c r="J64" s="651" t="s">
        <v>164</v>
      </c>
      <c r="K64" s="53" t="s">
        <v>63</v>
      </c>
      <c r="L64" s="80" t="s">
        <v>165</v>
      </c>
      <c r="M64" s="84">
        <f>E16</f>
        <v>1812.47</v>
      </c>
      <c r="N64" s="84">
        <f t="shared" ref="N64:O64" si="47">F16</f>
        <v>1404.1</v>
      </c>
      <c r="O64" s="84">
        <f t="shared" si="47"/>
        <v>1855.0709999999999</v>
      </c>
      <c r="Q64" s="62">
        <v>7</v>
      </c>
      <c r="R64" s="320" t="s">
        <v>560</v>
      </c>
      <c r="S64" s="156">
        <f>SUM(M66,M69)</f>
        <v>106.075</v>
      </c>
      <c r="T64" s="156">
        <f>SUM(N66,N69)</f>
        <v>66.454000000000008</v>
      </c>
      <c r="U64" s="156">
        <f>SUM(O66,O69)</f>
        <v>129.4</v>
      </c>
    </row>
    <row r="65" spans="1:21">
      <c r="A65" s="56"/>
      <c r="B65" s="701"/>
      <c r="C65" s="53">
        <v>13.12</v>
      </c>
      <c r="D65" s="80" t="s">
        <v>481</v>
      </c>
      <c r="E65" s="149">
        <v>6.58</v>
      </c>
      <c r="F65" s="149">
        <v>7.68</v>
      </c>
      <c r="G65" s="149">
        <v>54.720999999999997</v>
      </c>
      <c r="I65" s="56"/>
      <c r="J65" s="701"/>
      <c r="K65" s="53" t="s">
        <v>64</v>
      </c>
      <c r="L65" s="80" t="s">
        <v>127</v>
      </c>
      <c r="M65" s="84">
        <f>E13</f>
        <v>1748.75</v>
      </c>
      <c r="N65" s="84">
        <f t="shared" ref="N65:O65" si="48">F13</f>
        <v>4687.9790000000003</v>
      </c>
      <c r="O65" s="84">
        <f t="shared" si="48"/>
        <v>1754.69</v>
      </c>
      <c r="Q65" s="62">
        <v>8</v>
      </c>
      <c r="R65" s="80" t="s">
        <v>133</v>
      </c>
      <c r="S65" s="156">
        <f>M78</f>
        <v>14478.79</v>
      </c>
      <c r="T65" s="156">
        <f>N78</f>
        <v>17923.596000000001</v>
      </c>
      <c r="U65" s="156">
        <f>O78</f>
        <v>17245.276000000002</v>
      </c>
    </row>
    <row r="66" spans="1:21">
      <c r="A66" s="56"/>
      <c r="B66" s="701"/>
      <c r="C66" s="53">
        <v>13.13</v>
      </c>
      <c r="D66" s="80" t="s">
        <v>84</v>
      </c>
      <c r="E66" s="149">
        <v>0.8</v>
      </c>
      <c r="F66" s="149">
        <v>7</v>
      </c>
      <c r="G66" s="149">
        <v>0</v>
      </c>
      <c r="I66" s="56"/>
      <c r="J66" s="701"/>
      <c r="K66" s="53" t="s">
        <v>65</v>
      </c>
      <c r="L66" s="80" t="s">
        <v>166</v>
      </c>
      <c r="M66" s="84">
        <f>E78</f>
        <v>100.9</v>
      </c>
      <c r="N66" s="84">
        <f t="shared" ref="N66:O66" si="49">F78</f>
        <v>39.954000000000001</v>
      </c>
      <c r="O66" s="84">
        <f t="shared" si="49"/>
        <v>69.400000000000006</v>
      </c>
    </row>
    <row r="67" spans="1:21">
      <c r="A67" s="56"/>
      <c r="B67" s="701"/>
      <c r="C67" s="53">
        <v>13.14</v>
      </c>
      <c r="D67" s="80" t="s">
        <v>92</v>
      </c>
      <c r="E67" s="149">
        <v>11.38</v>
      </c>
      <c r="F67" s="149">
        <v>5.5339999999999998</v>
      </c>
      <c r="G67" s="149">
        <v>24</v>
      </c>
      <c r="I67" s="56"/>
      <c r="J67" s="701"/>
      <c r="K67" s="53" t="s">
        <v>66</v>
      </c>
      <c r="L67" s="80" t="s">
        <v>173</v>
      </c>
      <c r="M67" s="84">
        <f>E14</f>
        <v>92.48</v>
      </c>
      <c r="N67" s="84">
        <f t="shared" ref="N67:O67" si="50">F14</f>
        <v>152.29499999999999</v>
      </c>
      <c r="O67" s="84">
        <f t="shared" si="50"/>
        <v>13.02</v>
      </c>
    </row>
    <row r="68" spans="1:21">
      <c r="A68" s="56"/>
      <c r="B68" s="701"/>
      <c r="C68" s="53">
        <v>13.15</v>
      </c>
      <c r="D68" s="80" t="s">
        <v>482</v>
      </c>
      <c r="E68" s="149">
        <v>5030.1379999999999</v>
      </c>
      <c r="F68" s="149">
        <v>2833.127</v>
      </c>
      <c r="G68" s="149">
        <v>3912.9029999999998</v>
      </c>
      <c r="I68" s="56"/>
      <c r="J68" s="701"/>
      <c r="K68" s="53" t="s">
        <v>67</v>
      </c>
      <c r="L68" s="80" t="s">
        <v>174</v>
      </c>
      <c r="M68" s="84">
        <f>E17</f>
        <v>828.20399999999995</v>
      </c>
      <c r="N68" s="84">
        <f t="shared" ref="N68:O68" si="51">F17</f>
        <v>1690.99</v>
      </c>
      <c r="O68" s="84">
        <f t="shared" si="51"/>
        <v>11675.832</v>
      </c>
    </row>
    <row r="69" spans="1:21">
      <c r="A69" s="56"/>
      <c r="B69" s="701"/>
      <c r="C69" s="53">
        <v>13.16</v>
      </c>
      <c r="D69" s="80" t="s">
        <v>98</v>
      </c>
      <c r="E69" s="149">
        <v>10.15</v>
      </c>
      <c r="F69" s="149">
        <v>8</v>
      </c>
      <c r="G69" s="149">
        <v>47.750999999999998</v>
      </c>
      <c r="I69" s="56"/>
      <c r="J69" s="701"/>
      <c r="K69" s="53" t="s">
        <v>68</v>
      </c>
      <c r="L69" s="80" t="s">
        <v>175</v>
      </c>
      <c r="M69" s="84">
        <f>E15</f>
        <v>5.1749999999999998</v>
      </c>
      <c r="N69" s="84">
        <f t="shared" ref="N69:O69" si="52">F15</f>
        <v>26.5</v>
      </c>
      <c r="O69" s="84">
        <f t="shared" si="52"/>
        <v>60</v>
      </c>
    </row>
    <row r="70" spans="1:21">
      <c r="A70" s="56"/>
      <c r="B70" s="701"/>
      <c r="C70" s="53">
        <v>13.17</v>
      </c>
      <c r="D70" s="80" t="s">
        <v>467</v>
      </c>
      <c r="E70" s="149">
        <v>1.08</v>
      </c>
      <c r="F70" s="149">
        <v>0</v>
      </c>
      <c r="G70" s="149">
        <v>0</v>
      </c>
      <c r="I70" s="56"/>
      <c r="J70" s="701"/>
      <c r="K70" s="53" t="s">
        <v>128</v>
      </c>
      <c r="L70" s="80" t="s">
        <v>167</v>
      </c>
      <c r="M70" s="84">
        <f>E79</f>
        <v>1163.83</v>
      </c>
      <c r="N70" s="84">
        <f t="shared" ref="N70:O70" si="53">F79</f>
        <v>1228.08</v>
      </c>
      <c r="O70" s="84">
        <f t="shared" si="53"/>
        <v>1407.249</v>
      </c>
    </row>
    <row r="71" spans="1:21" ht="15" customHeight="1">
      <c r="A71" s="56"/>
      <c r="B71" s="701"/>
      <c r="C71" s="53">
        <v>13.18</v>
      </c>
      <c r="D71" s="80" t="s">
        <v>483</v>
      </c>
      <c r="E71" s="149">
        <v>2.6</v>
      </c>
      <c r="F71" s="149">
        <v>1.425</v>
      </c>
      <c r="G71" s="149">
        <v>2.63</v>
      </c>
      <c r="I71" s="56"/>
      <c r="J71" s="701"/>
      <c r="K71" s="53" t="s">
        <v>69</v>
      </c>
      <c r="L71" s="80" t="s">
        <v>129</v>
      </c>
      <c r="M71" s="137"/>
      <c r="N71" s="137"/>
      <c r="O71" s="137"/>
    </row>
    <row r="72" spans="1:21">
      <c r="A72" s="56"/>
      <c r="B72" s="701"/>
      <c r="C72" s="53">
        <v>13.19</v>
      </c>
      <c r="D72" s="80" t="s">
        <v>145</v>
      </c>
      <c r="E72" s="149">
        <v>11</v>
      </c>
      <c r="F72" s="149">
        <v>0</v>
      </c>
      <c r="G72" s="149">
        <v>0</v>
      </c>
      <c r="I72" s="59"/>
      <c r="J72" s="652"/>
      <c r="K72" s="53" t="s">
        <v>70</v>
      </c>
      <c r="L72" s="80" t="s">
        <v>168</v>
      </c>
      <c r="M72" s="136"/>
      <c r="N72" s="136"/>
      <c r="O72" s="136"/>
    </row>
    <row r="73" spans="1:21">
      <c r="A73" s="56"/>
      <c r="B73" s="701"/>
      <c r="C73" s="53">
        <v>13.2</v>
      </c>
      <c r="D73" s="80" t="s">
        <v>484</v>
      </c>
      <c r="E73" s="149">
        <v>0</v>
      </c>
      <c r="F73" s="149">
        <v>9.76</v>
      </c>
      <c r="G73" s="149">
        <v>7.7750000000000004</v>
      </c>
      <c r="I73" s="51" t="s">
        <v>71</v>
      </c>
      <c r="J73" s="651" t="s">
        <v>169</v>
      </c>
      <c r="K73" s="53" t="s">
        <v>72</v>
      </c>
      <c r="L73" s="80" t="s">
        <v>170</v>
      </c>
      <c r="M73" s="84">
        <f>E20/3</f>
        <v>448.17933333333332</v>
      </c>
      <c r="N73" s="84">
        <f t="shared" ref="N73:O73" si="54">F20/3</f>
        <v>427.80866666666662</v>
      </c>
      <c r="O73" s="84">
        <f t="shared" si="54"/>
        <v>438.56066666666669</v>
      </c>
    </row>
    <row r="74" spans="1:21" ht="25.5" customHeight="1">
      <c r="A74" s="56"/>
      <c r="B74" s="701"/>
      <c r="C74" s="53">
        <v>13.21</v>
      </c>
      <c r="D74" s="80" t="s">
        <v>485</v>
      </c>
      <c r="E74" s="149">
        <v>0</v>
      </c>
      <c r="F74" s="149">
        <v>0</v>
      </c>
      <c r="G74" s="149">
        <v>0</v>
      </c>
      <c r="I74" s="56"/>
      <c r="J74" s="701"/>
      <c r="K74" s="53" t="s">
        <v>73</v>
      </c>
      <c r="L74" s="80" t="s">
        <v>130</v>
      </c>
      <c r="M74" s="84">
        <f>E20/3</f>
        <v>448.17933333333332</v>
      </c>
      <c r="N74" s="84">
        <f t="shared" ref="N74:O74" si="55">F20/3</f>
        <v>427.80866666666662</v>
      </c>
      <c r="O74" s="84">
        <f t="shared" si="55"/>
        <v>438.56066666666669</v>
      </c>
    </row>
    <row r="75" spans="1:21">
      <c r="A75" s="56"/>
      <c r="B75" s="701"/>
      <c r="C75" s="53">
        <v>13.22</v>
      </c>
      <c r="D75" s="80" t="s">
        <v>486</v>
      </c>
      <c r="E75" s="149">
        <v>0</v>
      </c>
      <c r="F75" s="149">
        <v>0.8</v>
      </c>
      <c r="G75" s="149">
        <v>0.2</v>
      </c>
      <c r="I75" s="59"/>
      <c r="J75" s="652"/>
      <c r="K75" s="53" t="s">
        <v>74</v>
      </c>
      <c r="L75" s="80" t="s">
        <v>131</v>
      </c>
      <c r="M75" s="84">
        <f>E20/3</f>
        <v>448.17933333333332</v>
      </c>
      <c r="N75" s="84">
        <f t="shared" ref="N75:O75" si="56">F20/3</f>
        <v>427.80866666666662</v>
      </c>
      <c r="O75" s="84">
        <f t="shared" si="56"/>
        <v>438.56066666666669</v>
      </c>
    </row>
    <row r="76" spans="1:21" ht="38.25">
      <c r="A76" s="56"/>
      <c r="B76" s="701"/>
      <c r="C76" s="53">
        <v>13.23</v>
      </c>
      <c r="D76" s="80" t="s">
        <v>149</v>
      </c>
      <c r="E76" s="149">
        <v>236.28</v>
      </c>
      <c r="F76" s="149">
        <v>0</v>
      </c>
      <c r="G76" s="149">
        <v>0</v>
      </c>
      <c r="I76" s="51" t="s">
        <v>75</v>
      </c>
      <c r="J76" s="651" t="s">
        <v>76</v>
      </c>
      <c r="K76" s="53" t="s">
        <v>77</v>
      </c>
      <c r="L76" s="129" t="s">
        <v>171</v>
      </c>
      <c r="M76" s="84">
        <f>E81</f>
        <v>77.08</v>
      </c>
      <c r="N76" s="84">
        <f t="shared" ref="N76:O76" si="57">F81</f>
        <v>211.29900000000001</v>
      </c>
      <c r="O76" s="84">
        <f t="shared" si="57"/>
        <v>242.589</v>
      </c>
    </row>
    <row r="77" spans="1:21">
      <c r="A77" s="59"/>
      <c r="B77" s="652"/>
      <c r="C77" s="53">
        <v>13.24</v>
      </c>
      <c r="D77" s="80" t="s">
        <v>94</v>
      </c>
      <c r="E77" s="149">
        <v>155.5</v>
      </c>
      <c r="F77" s="149">
        <v>279.93799999999999</v>
      </c>
      <c r="G77" s="149">
        <v>145.52500000000001</v>
      </c>
      <c r="I77" s="130"/>
      <c r="J77" s="701"/>
      <c r="K77" s="53" t="s">
        <v>78</v>
      </c>
      <c r="L77" s="80" t="s">
        <v>132</v>
      </c>
      <c r="M77" s="84">
        <f>E71</f>
        <v>2.6</v>
      </c>
      <c r="N77" s="84">
        <f t="shared" ref="N77:O77" si="58">F71</f>
        <v>1.425</v>
      </c>
      <c r="O77" s="84">
        <f t="shared" si="58"/>
        <v>2.63</v>
      </c>
    </row>
    <row r="78" spans="1:21">
      <c r="A78" s="59">
        <v>14</v>
      </c>
      <c r="B78" s="277" t="s">
        <v>487</v>
      </c>
      <c r="C78" s="53">
        <v>14.04</v>
      </c>
      <c r="D78" s="80" t="s">
        <v>488</v>
      </c>
      <c r="E78" s="149">
        <v>100.9</v>
      </c>
      <c r="F78" s="149">
        <v>39.954000000000001</v>
      </c>
      <c r="G78" s="149">
        <v>69.400000000000006</v>
      </c>
      <c r="I78" s="130"/>
      <c r="J78" s="701"/>
      <c r="K78" s="53" t="s">
        <v>134</v>
      </c>
      <c r="L78" s="80" t="s">
        <v>133</v>
      </c>
      <c r="M78" s="84">
        <f>E84</f>
        <v>14478.79</v>
      </c>
      <c r="N78" s="84">
        <f t="shared" ref="N78:O78" si="59">F84</f>
        <v>17923.596000000001</v>
      </c>
      <c r="O78" s="84">
        <f t="shared" si="59"/>
        <v>17245.276000000002</v>
      </c>
    </row>
    <row r="79" spans="1:21" ht="15" customHeight="1">
      <c r="A79" s="51">
        <v>15</v>
      </c>
      <c r="B79" s="651" t="s">
        <v>76</v>
      </c>
      <c r="C79" s="53">
        <v>15.01</v>
      </c>
      <c r="D79" s="80" t="s">
        <v>489</v>
      </c>
      <c r="E79" s="149">
        <v>1163.83</v>
      </c>
      <c r="F79" s="149">
        <v>1228.08</v>
      </c>
      <c r="G79" s="149">
        <v>1407.249</v>
      </c>
      <c r="I79" s="131"/>
      <c r="J79" s="652"/>
      <c r="K79" s="53" t="s">
        <v>172</v>
      </c>
      <c r="L79" s="80" t="s">
        <v>135</v>
      </c>
      <c r="M79" s="84">
        <f>E18</f>
        <v>0</v>
      </c>
      <c r="N79" s="84">
        <f t="shared" ref="N79:O79" si="60">F18</f>
        <v>0</v>
      </c>
      <c r="O79" s="84">
        <f t="shared" si="60"/>
        <v>0.1</v>
      </c>
    </row>
    <row r="80" spans="1:21" s="123" customFormat="1">
      <c r="A80" s="56"/>
      <c r="B80" s="701"/>
      <c r="C80" s="53">
        <v>15.02</v>
      </c>
      <c r="D80" s="80" t="s">
        <v>490</v>
      </c>
      <c r="E80" s="149">
        <v>98.1</v>
      </c>
      <c r="F80" s="149">
        <v>8.01</v>
      </c>
      <c r="G80" s="149">
        <v>16.79</v>
      </c>
      <c r="I80" s="132"/>
      <c r="J80" s="40"/>
      <c r="K80" s="40"/>
      <c r="L80" s="40"/>
      <c r="M80" s="133"/>
      <c r="N80" s="133"/>
      <c r="O80" s="133"/>
      <c r="Q80" s="40"/>
      <c r="R80" s="40"/>
      <c r="S80" s="40"/>
      <c r="T80" s="40"/>
      <c r="U80" s="40"/>
    </row>
    <row r="81" spans="1:21" s="123" customFormat="1" ht="25.5">
      <c r="A81" s="56"/>
      <c r="B81" s="701"/>
      <c r="C81" s="53">
        <v>15.03</v>
      </c>
      <c r="D81" s="128" t="s">
        <v>491</v>
      </c>
      <c r="E81" s="149">
        <v>77.08</v>
      </c>
      <c r="F81" s="149">
        <v>211.29900000000001</v>
      </c>
      <c r="G81" s="149">
        <v>242.589</v>
      </c>
      <c r="I81" s="132"/>
      <c r="J81" s="40"/>
      <c r="K81" s="40"/>
      <c r="L81" s="40"/>
      <c r="M81" s="133"/>
      <c r="N81" s="295"/>
      <c r="O81" s="133"/>
    </row>
    <row r="82" spans="1:21" s="123" customFormat="1">
      <c r="A82" s="56"/>
      <c r="B82" s="701"/>
      <c r="C82" s="53">
        <v>15.04</v>
      </c>
      <c r="D82" s="80" t="s">
        <v>492</v>
      </c>
      <c r="E82" s="149">
        <v>1139.75</v>
      </c>
      <c r="F82" s="149">
        <v>784.279</v>
      </c>
      <c r="G82" s="149">
        <v>646.16999999999996</v>
      </c>
      <c r="I82" s="132"/>
      <c r="J82" s="40"/>
      <c r="K82" s="40"/>
      <c r="L82" s="40"/>
      <c r="M82" s="133"/>
      <c r="N82" s="133"/>
      <c r="O82" s="133"/>
    </row>
    <row r="83" spans="1:21" s="123" customFormat="1">
      <c r="A83" s="56"/>
      <c r="B83" s="701"/>
      <c r="C83" s="53">
        <v>15.05</v>
      </c>
      <c r="D83" s="80" t="s">
        <v>493</v>
      </c>
      <c r="E83" s="149">
        <v>55.3</v>
      </c>
      <c r="F83" s="149">
        <v>46</v>
      </c>
      <c r="G83" s="149">
        <v>20.495000000000001</v>
      </c>
      <c r="I83" s="132"/>
      <c r="J83" s="40"/>
      <c r="K83" s="40"/>
      <c r="L83" s="40"/>
      <c r="M83" s="133"/>
      <c r="N83" s="133"/>
      <c r="O83" s="133"/>
    </row>
    <row r="84" spans="1:21" s="123" customFormat="1">
      <c r="A84" s="59"/>
      <c r="B84" s="652"/>
      <c r="C84" s="53">
        <v>15.06</v>
      </c>
      <c r="D84" s="80" t="s">
        <v>494</v>
      </c>
      <c r="E84" s="149">
        <v>14478.79</v>
      </c>
      <c r="F84" s="149">
        <v>17923.596000000001</v>
      </c>
      <c r="G84" s="149">
        <v>17245.276000000002</v>
      </c>
      <c r="I84" s="132"/>
      <c r="J84" s="40"/>
      <c r="K84" s="40"/>
      <c r="L84" s="40"/>
      <c r="M84" s="133"/>
      <c r="N84" s="133"/>
      <c r="O84" s="133"/>
    </row>
    <row r="85" spans="1:21" s="123" customFormat="1">
      <c r="A85" s="134"/>
      <c r="B85" s="135"/>
      <c r="C85" s="133"/>
      <c r="D85" s="150"/>
      <c r="E85" s="150"/>
      <c r="F85" s="150"/>
      <c r="G85" s="150"/>
      <c r="I85" s="132"/>
      <c r="J85" s="40"/>
      <c r="K85" s="40"/>
      <c r="L85" s="40"/>
      <c r="M85" s="133"/>
      <c r="N85" s="133"/>
      <c r="O85" s="133"/>
    </row>
    <row r="86" spans="1:21" s="123" customFormat="1">
      <c r="A86" s="134"/>
      <c r="B86" s="135"/>
      <c r="C86" s="133"/>
      <c r="D86" s="150"/>
      <c r="E86" s="150"/>
      <c r="F86" s="150"/>
      <c r="G86" s="150"/>
      <c r="I86" s="132"/>
      <c r="J86" s="40"/>
      <c r="K86" s="40"/>
      <c r="L86" s="40"/>
      <c r="M86" s="133"/>
      <c r="N86" s="133"/>
      <c r="O86" s="133"/>
    </row>
    <row r="87" spans="1:21" s="123" customFormat="1">
      <c r="A87" s="134"/>
      <c r="B87" s="135"/>
      <c r="C87" s="133"/>
      <c r="D87" s="40"/>
      <c r="E87" s="40"/>
      <c r="F87" s="150"/>
      <c r="G87" s="150"/>
      <c r="I87" s="132"/>
      <c r="J87" s="40"/>
      <c r="K87" s="40"/>
      <c r="L87" s="40"/>
      <c r="M87" s="133"/>
      <c r="N87" s="133"/>
      <c r="O87" s="133"/>
    </row>
    <row r="88" spans="1:21" s="123" customFormat="1">
      <c r="A88" s="134"/>
      <c r="B88" s="135"/>
      <c r="C88" s="133"/>
      <c r="D88" s="40"/>
      <c r="E88" s="40"/>
      <c r="F88" s="40"/>
      <c r="G88" s="40"/>
      <c r="I88" s="132"/>
      <c r="J88" s="40"/>
      <c r="K88" s="40"/>
      <c r="L88" s="40"/>
      <c r="M88" s="133"/>
      <c r="N88" s="133"/>
      <c r="O88" s="133"/>
    </row>
    <row r="89" spans="1:21" s="123" customFormat="1">
      <c r="A89" s="134"/>
      <c r="B89" s="135"/>
      <c r="C89" s="133"/>
      <c r="D89" s="40"/>
      <c r="E89" s="40"/>
      <c r="F89" s="40"/>
      <c r="G89" s="40"/>
      <c r="I89" s="132"/>
      <c r="J89" s="40"/>
      <c r="K89" s="40"/>
      <c r="L89" s="40"/>
      <c r="M89" s="133"/>
      <c r="N89" s="133"/>
      <c r="O89" s="133"/>
    </row>
    <row r="90" spans="1:21" s="123" customFormat="1">
      <c r="A90" s="134"/>
      <c r="B90" s="135"/>
      <c r="C90" s="133"/>
      <c r="D90" s="81"/>
      <c r="E90" s="81"/>
      <c r="F90" s="81"/>
      <c r="G90" s="81"/>
      <c r="I90" s="132"/>
      <c r="J90" s="40"/>
      <c r="K90" s="40"/>
      <c r="L90" s="40"/>
      <c r="M90" s="133"/>
      <c r="N90" s="133"/>
      <c r="O90" s="133"/>
    </row>
    <row r="91" spans="1:21">
      <c r="Q91" s="123"/>
      <c r="R91" s="123"/>
      <c r="S91" s="123"/>
      <c r="T91" s="123"/>
      <c r="U91" s="123"/>
    </row>
  </sheetData>
  <mergeCells count="21">
    <mergeCell ref="E6:G6"/>
    <mergeCell ref="B8:B12"/>
    <mergeCell ref="J8:J10"/>
    <mergeCell ref="B13:B19"/>
    <mergeCell ref="J13:J36"/>
    <mergeCell ref="B21:B23"/>
    <mergeCell ref="B24:B29"/>
    <mergeCell ref="B31:B34"/>
    <mergeCell ref="B35:B48"/>
    <mergeCell ref="J38:J39"/>
    <mergeCell ref="B79:B84"/>
    <mergeCell ref="J40:J43"/>
    <mergeCell ref="J44:J46"/>
    <mergeCell ref="J47:J49"/>
    <mergeCell ref="J50:J53"/>
    <mergeCell ref="B52:B53"/>
    <mergeCell ref="B54:B77"/>
    <mergeCell ref="J54:J63"/>
    <mergeCell ref="J64:J72"/>
    <mergeCell ref="J73:J75"/>
    <mergeCell ref="J76:J79"/>
  </mergeCells>
  <conditionalFormatting sqref="E8:G8 E13:G84">
    <cfRule type="expression" dxfId="10" priority="6">
      <formula>ISNUMBER(E8)</formula>
    </cfRule>
  </conditionalFormatting>
  <conditionalFormatting sqref="F8:G8">
    <cfRule type="expression" dxfId="9" priority="5">
      <formula>ISNUMBER(F8)</formula>
    </cfRule>
  </conditionalFormatting>
  <conditionalFormatting sqref="E9:G12">
    <cfRule type="expression" dxfId="8" priority="2">
      <formula>ISNUMBER(E9)</formula>
    </cfRule>
  </conditionalFormatting>
  <conditionalFormatting sqref="F9:G12">
    <cfRule type="expression" dxfId="7" priority="1">
      <formula>ISNUMBER(F9)</formula>
    </cfRule>
  </conditionalFormatting>
  <pageMargins left="0.25" right="0.25" top="0.75" bottom="0.75" header="0.3" footer="0.3"/>
  <pageSetup paperSize="9" scale="80" fitToWidth="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Intro</vt:lpstr>
      <vt:lpstr>ACT</vt:lpstr>
      <vt:lpstr>NSW</vt:lpstr>
      <vt:lpstr>NT</vt:lpstr>
      <vt:lpstr>Qld</vt:lpstr>
      <vt:lpstr>SA</vt:lpstr>
      <vt:lpstr>TAS</vt:lpstr>
      <vt:lpstr>Vic</vt:lpstr>
      <vt:lpstr>WA</vt:lpstr>
      <vt:lpstr>QA checks</vt:lpstr>
      <vt:lpstr>Gap data</vt:lpstr>
      <vt:lpstr>Adjusted jurisdiction data</vt:lpstr>
      <vt:lpstr>National data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Improving Australia's reporting on hazardous waste under the Basel Convention - data</dc:title>
  <dc:creator>Thomas Bloomfield</dc:creator>
  <cp:lastModifiedBy>Rebecca Durack</cp:lastModifiedBy>
  <cp:lastPrinted>2015-01-19T02:00:34Z</cp:lastPrinted>
  <dcterms:created xsi:type="dcterms:W3CDTF">2013-01-18T05:23:10Z</dcterms:created>
  <dcterms:modified xsi:type="dcterms:W3CDTF">2015-01-19T02:01:11Z</dcterms:modified>
</cp:coreProperties>
</file>